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/Users/savioketyson/Downloads/Southeast Gymnastics/"/>
    </mc:Choice>
  </mc:AlternateContent>
  <xr:revisionPtr revIDLastSave="0" documentId="13_ncr:1_{4088157A-43B5-DA4E-8C24-859A31961AA2}" xr6:coauthVersionLast="36" xr6:coauthVersionMax="36" xr10:uidLastSave="{00000000-0000-0000-0000-000000000000}"/>
  <workbookProtection workbookAlgorithmName="SHA-512" workbookHashValue="1sixjGKMEY/5aZrEvYHB7Ljuu0vfVhtlHaHy/a1NCHmLcpFhWX/kmwg8jagas/1FxtCWNm3n+IMMvNZqaMrVOw==" workbookSaltValue="EuOelof44bj86Lk8IDQRXQ==" workbookSpinCount="100000" lockStructure="1"/>
  <bookViews>
    <workbookView xWindow="0" yWindow="460" windowWidth="25720" windowHeight="15360" xr2:uid="{00000000-000D-0000-FFFF-FFFF00000000}"/>
  </bookViews>
  <sheets>
    <sheet name="Template" sheetId="6" r:id="rId1"/>
    <sheet name="Moves" sheetId="2" state="hidden" r:id="rId2"/>
  </sheets>
  <definedNames>
    <definedName name="Female" localSheetId="0">Template!$M$37:$M$40</definedName>
    <definedName name="Female">#REF!</definedName>
    <definedName name="list1" localSheetId="0">OFFSET(Template!$U$9,,,COUNTIF(Template!$U$9:$U$158,"?*"))</definedName>
    <definedName name="list1">OFFSET(#REF!,,,COUNTIF(#REF!,"?*"))</definedName>
    <definedName name="list10" localSheetId="0">OFFSET(Template!$CO$9,,,COUNTIF(Template!$CO$9:$CO$158,"?*"))</definedName>
    <definedName name="list10">OFFSET(#REF!,,,COUNTIF(#REF!,"?*"))</definedName>
    <definedName name="list2" localSheetId="0">OFFSET(Template!$AC$9,,,COUNTIF(Template!$AC$9:$AC$158,"?*"))</definedName>
    <definedName name="list2">OFFSET(#REF!,,,COUNTIF(#REF!,"?*"))</definedName>
    <definedName name="list3" localSheetId="0">OFFSET(Template!$AK$9,,,COUNTIF(Template!$AK$9:$AK$158,"?*"))</definedName>
    <definedName name="list3">OFFSET(#REF!,,,COUNTIF(#REF!,"?*"))</definedName>
    <definedName name="list4" localSheetId="0">OFFSET(Template!$AS$9,,,COUNTIF(Template!$AS$9:$AS$158,"?*"))</definedName>
    <definedName name="list4">OFFSET(#REF!,,,COUNTIF(#REF!,"?*"))</definedName>
    <definedName name="list5" localSheetId="0">OFFSET(Template!$BA$9,,,COUNTIF(Template!$BA$9:$BA$158,"?*"))</definedName>
    <definedName name="list5">OFFSET(#REF!,,,COUNTIF(#REF!,"?*"))</definedName>
    <definedName name="list6" localSheetId="0">OFFSET(Template!$BI$9,,,COUNTIF(Template!$BI$9:$BI$158,"?*"))</definedName>
    <definedName name="list6">OFFSET(#REF!,,,COUNTIF(#REF!,"?*"))</definedName>
    <definedName name="list7" localSheetId="0">OFFSET(Template!$BQ$9,,,COUNTIF(Template!$BQ$9:$BQ$158,"?*"))</definedName>
    <definedName name="list7">OFFSET(#REF!,,,COUNTIF(#REF!,"?*"))</definedName>
    <definedName name="list8" localSheetId="0">OFFSET(Template!$BY$9,,,COUNTIF(Template!$BY$9:$BY$158,"?*"))</definedName>
    <definedName name="list8">OFFSET(#REF!,,,COUNTIF(#REF!,"?*"))</definedName>
    <definedName name="list9" localSheetId="0">OFFSET(Template!$CG$9,,,COUNTIF(Template!$CG$9:$CG$158,"?*"))</definedName>
    <definedName name="list9">OFFSET(#REF!,,,COUNTIF(#REF!,"?*"))</definedName>
    <definedName name="Male" localSheetId="0">Template!$M$43:$M$47</definedName>
    <definedName name="Male">#REF!</definedName>
    <definedName name="Sex" localSheetId="0">Template!$M$33:$M$34</definedName>
    <definedName name="Sex">#REF!</definedName>
  </definedNames>
  <calcPr calcId="181029"/>
</workbook>
</file>

<file path=xl/calcChain.xml><?xml version="1.0" encoding="utf-8"?>
<calcChain xmlns="http://schemas.openxmlformats.org/spreadsheetml/2006/main">
  <c r="CR9" i="6" l="1"/>
  <c r="CQ9" i="6"/>
  <c r="CO160" i="6"/>
  <c r="CO161" i="6"/>
  <c r="CO162" i="6"/>
  <c r="CO10" i="6"/>
  <c r="CO11" i="6"/>
  <c r="CO12" i="6"/>
  <c r="CO13" i="6"/>
  <c r="CO14" i="6"/>
  <c r="CO15" i="6"/>
  <c r="CO16" i="6"/>
  <c r="CO17" i="6"/>
  <c r="CO18" i="6"/>
  <c r="CO19" i="6"/>
  <c r="CO20" i="6"/>
  <c r="CO21" i="6"/>
  <c r="CO22" i="6"/>
  <c r="CO23" i="6"/>
  <c r="CO24" i="6"/>
  <c r="CO25" i="6"/>
  <c r="CO26" i="6"/>
  <c r="CO27" i="6"/>
  <c r="CO28" i="6"/>
  <c r="CO29" i="6"/>
  <c r="CO30" i="6"/>
  <c r="CO31" i="6"/>
  <c r="CO32" i="6"/>
  <c r="CO33" i="6"/>
  <c r="CO34" i="6"/>
  <c r="CO35" i="6"/>
  <c r="CO36" i="6"/>
  <c r="CO37" i="6"/>
  <c r="CO38" i="6"/>
  <c r="CO39" i="6"/>
  <c r="CO40" i="6"/>
  <c r="CO41" i="6"/>
  <c r="CO42" i="6"/>
  <c r="CO43" i="6"/>
  <c r="CO44" i="6"/>
  <c r="CO45" i="6"/>
  <c r="CO46" i="6"/>
  <c r="CO47" i="6"/>
  <c r="CO48" i="6"/>
  <c r="CO49" i="6"/>
  <c r="CO50" i="6"/>
  <c r="CO51" i="6"/>
  <c r="CO52" i="6"/>
  <c r="CO53" i="6"/>
  <c r="CO54" i="6"/>
  <c r="CO55" i="6"/>
  <c r="CO56" i="6"/>
  <c r="CO57" i="6"/>
  <c r="CO58" i="6"/>
  <c r="CO59" i="6"/>
  <c r="CO60" i="6"/>
  <c r="CO61" i="6"/>
  <c r="CO62" i="6"/>
  <c r="CO63" i="6"/>
  <c r="CO64" i="6"/>
  <c r="CO65" i="6"/>
  <c r="CO66" i="6"/>
  <c r="CO67" i="6"/>
  <c r="CO68" i="6"/>
  <c r="CO69" i="6"/>
  <c r="CO70" i="6"/>
  <c r="CO71" i="6"/>
  <c r="CO72" i="6"/>
  <c r="CO73" i="6"/>
  <c r="CO74" i="6"/>
  <c r="CO75" i="6"/>
  <c r="CO76" i="6"/>
  <c r="CO77" i="6"/>
  <c r="CO78" i="6"/>
  <c r="CO79" i="6"/>
  <c r="CO80" i="6"/>
  <c r="CO81" i="6"/>
  <c r="CO82" i="6"/>
  <c r="CO83" i="6"/>
  <c r="CO84" i="6"/>
  <c r="CO85" i="6"/>
  <c r="CO86" i="6"/>
  <c r="CO87" i="6"/>
  <c r="CO88" i="6"/>
  <c r="CO89" i="6"/>
  <c r="CO90" i="6"/>
  <c r="CO91" i="6"/>
  <c r="CO92" i="6"/>
  <c r="CO93" i="6"/>
  <c r="CO94" i="6"/>
  <c r="CO95" i="6"/>
  <c r="CO96" i="6"/>
  <c r="CO97" i="6"/>
  <c r="CO98" i="6"/>
  <c r="CO99" i="6"/>
  <c r="CO100" i="6"/>
  <c r="CO101" i="6"/>
  <c r="CO102" i="6"/>
  <c r="CO103" i="6"/>
  <c r="CO104" i="6"/>
  <c r="CO105" i="6"/>
  <c r="CO106" i="6"/>
  <c r="CO107" i="6"/>
  <c r="CO108" i="6"/>
  <c r="CO109" i="6"/>
  <c r="CO110" i="6"/>
  <c r="CO111" i="6"/>
  <c r="CO112" i="6"/>
  <c r="CO113" i="6"/>
  <c r="CO114" i="6"/>
  <c r="CO115" i="6"/>
  <c r="CO116" i="6"/>
  <c r="CO117" i="6"/>
  <c r="CO118" i="6"/>
  <c r="CO119" i="6"/>
  <c r="CO120" i="6"/>
  <c r="CO121" i="6"/>
  <c r="CO122" i="6"/>
  <c r="CO123" i="6"/>
  <c r="CO124" i="6"/>
  <c r="CO125" i="6"/>
  <c r="CO126" i="6"/>
  <c r="CO127" i="6"/>
  <c r="CO128" i="6"/>
  <c r="CO129" i="6"/>
  <c r="CO130" i="6"/>
  <c r="CO131" i="6"/>
  <c r="CO132" i="6"/>
  <c r="CO133" i="6"/>
  <c r="CO134" i="6"/>
  <c r="CO135" i="6"/>
  <c r="CO136" i="6"/>
  <c r="CO137" i="6"/>
  <c r="CO138" i="6"/>
  <c r="CO139" i="6"/>
  <c r="CO140" i="6"/>
  <c r="CO141" i="6"/>
  <c r="CO142" i="6"/>
  <c r="CO143" i="6"/>
  <c r="CO144" i="6"/>
  <c r="CO145" i="6"/>
  <c r="CO146" i="6"/>
  <c r="CO147" i="6"/>
  <c r="CO148" i="6"/>
  <c r="CO149" i="6"/>
  <c r="CO150" i="6"/>
  <c r="CO151" i="6"/>
  <c r="CO152" i="6"/>
  <c r="CO153" i="6"/>
  <c r="CO154" i="6"/>
  <c r="CO155" i="6"/>
  <c r="CO156" i="6"/>
  <c r="CO157" i="6"/>
  <c r="CO158" i="6"/>
  <c r="CO159" i="6"/>
  <c r="CO9" i="6"/>
  <c r="CJ9" i="6"/>
  <c r="CI9" i="6"/>
  <c r="CG10" i="6"/>
  <c r="CG11" i="6"/>
  <c r="CG12" i="6"/>
  <c r="CG13" i="6"/>
  <c r="CG14" i="6"/>
  <c r="CG15" i="6"/>
  <c r="CG16" i="6"/>
  <c r="CG17" i="6"/>
  <c r="CG18" i="6"/>
  <c r="CG19" i="6"/>
  <c r="CG20" i="6"/>
  <c r="CG21" i="6"/>
  <c r="CG22" i="6"/>
  <c r="CG23" i="6"/>
  <c r="CG24" i="6"/>
  <c r="CG25" i="6"/>
  <c r="CG26" i="6"/>
  <c r="CG27" i="6"/>
  <c r="CG28" i="6"/>
  <c r="CG29" i="6"/>
  <c r="CG30" i="6"/>
  <c r="CG31" i="6"/>
  <c r="CG32" i="6"/>
  <c r="CG33" i="6"/>
  <c r="CG34" i="6"/>
  <c r="CG35" i="6"/>
  <c r="CG36" i="6"/>
  <c r="CG37" i="6"/>
  <c r="CG38" i="6"/>
  <c r="CG39" i="6"/>
  <c r="CG40" i="6"/>
  <c r="CG41" i="6"/>
  <c r="CG42" i="6"/>
  <c r="CG43" i="6"/>
  <c r="CG44" i="6"/>
  <c r="CG45" i="6"/>
  <c r="CG46" i="6"/>
  <c r="CG47" i="6"/>
  <c r="CG48" i="6"/>
  <c r="CG49" i="6"/>
  <c r="CG50" i="6"/>
  <c r="CG51" i="6"/>
  <c r="CG52" i="6"/>
  <c r="CG53" i="6"/>
  <c r="CG54" i="6"/>
  <c r="CG55" i="6"/>
  <c r="CG56" i="6"/>
  <c r="CG57" i="6"/>
  <c r="CG58" i="6"/>
  <c r="CG59" i="6"/>
  <c r="CG60" i="6"/>
  <c r="CG61" i="6"/>
  <c r="CG62" i="6"/>
  <c r="CG63" i="6"/>
  <c r="CG64" i="6"/>
  <c r="CG65" i="6"/>
  <c r="CG66" i="6"/>
  <c r="CG67" i="6"/>
  <c r="CG68" i="6"/>
  <c r="CG69" i="6"/>
  <c r="CG70" i="6"/>
  <c r="CG71" i="6"/>
  <c r="CG72" i="6"/>
  <c r="CG73" i="6"/>
  <c r="CG74" i="6"/>
  <c r="CG75" i="6"/>
  <c r="CG76" i="6"/>
  <c r="CG77" i="6"/>
  <c r="CG78" i="6"/>
  <c r="CG79" i="6"/>
  <c r="CG80" i="6"/>
  <c r="CG81" i="6"/>
  <c r="CG82" i="6"/>
  <c r="CG83" i="6"/>
  <c r="CG84" i="6"/>
  <c r="CG85" i="6"/>
  <c r="CG86" i="6"/>
  <c r="CG87" i="6"/>
  <c r="CG88" i="6"/>
  <c r="CG89" i="6"/>
  <c r="CG90" i="6"/>
  <c r="CG91" i="6"/>
  <c r="CG92" i="6"/>
  <c r="CG93" i="6"/>
  <c r="CG94" i="6"/>
  <c r="CG95" i="6"/>
  <c r="CG96" i="6"/>
  <c r="CG97" i="6"/>
  <c r="CG98" i="6"/>
  <c r="CG99" i="6"/>
  <c r="CG100" i="6"/>
  <c r="CG101" i="6"/>
  <c r="CG102" i="6"/>
  <c r="CG103" i="6"/>
  <c r="CG104" i="6"/>
  <c r="CG105" i="6"/>
  <c r="CG106" i="6"/>
  <c r="CG107" i="6"/>
  <c r="CG108" i="6"/>
  <c r="CG109" i="6"/>
  <c r="CG110" i="6"/>
  <c r="CG111" i="6"/>
  <c r="CG112" i="6"/>
  <c r="CG113" i="6"/>
  <c r="CG114" i="6"/>
  <c r="CG115" i="6"/>
  <c r="CG116" i="6"/>
  <c r="CG117" i="6"/>
  <c r="CG118" i="6"/>
  <c r="CG119" i="6"/>
  <c r="CG120" i="6"/>
  <c r="CG121" i="6"/>
  <c r="CG122" i="6"/>
  <c r="CG123" i="6"/>
  <c r="CG124" i="6"/>
  <c r="CG125" i="6"/>
  <c r="CG126" i="6"/>
  <c r="CG127" i="6"/>
  <c r="CG128" i="6"/>
  <c r="CG129" i="6"/>
  <c r="CG130" i="6"/>
  <c r="CG131" i="6"/>
  <c r="CG132" i="6"/>
  <c r="CG133" i="6"/>
  <c r="CG134" i="6"/>
  <c r="CG135" i="6"/>
  <c r="CG136" i="6"/>
  <c r="CG137" i="6"/>
  <c r="CG138" i="6"/>
  <c r="CG139" i="6"/>
  <c r="CG140" i="6"/>
  <c r="CG141" i="6"/>
  <c r="CG142" i="6"/>
  <c r="CG143" i="6"/>
  <c r="CG144" i="6"/>
  <c r="CG145" i="6"/>
  <c r="CG146" i="6"/>
  <c r="CG147" i="6"/>
  <c r="CG148" i="6"/>
  <c r="CG149" i="6"/>
  <c r="CG150" i="6"/>
  <c r="CG151" i="6"/>
  <c r="CG152" i="6"/>
  <c r="CG153" i="6"/>
  <c r="CG154" i="6"/>
  <c r="CG155" i="6"/>
  <c r="CG156" i="6"/>
  <c r="CG157" i="6"/>
  <c r="CG158" i="6"/>
  <c r="CG159" i="6"/>
  <c r="CG160" i="6"/>
  <c r="CG161" i="6"/>
  <c r="CG162" i="6"/>
  <c r="CG9" i="6"/>
  <c r="CB9" i="6"/>
  <c r="CA9" i="6"/>
  <c r="BY160" i="6"/>
  <c r="BY161" i="6"/>
  <c r="BY162" i="6"/>
  <c r="BY10" i="6"/>
  <c r="BY11" i="6"/>
  <c r="BY12" i="6"/>
  <c r="BY13" i="6"/>
  <c r="BY14" i="6"/>
  <c r="BY15" i="6"/>
  <c r="BY16" i="6"/>
  <c r="BY17" i="6"/>
  <c r="BY18" i="6"/>
  <c r="BY19" i="6"/>
  <c r="BY20" i="6"/>
  <c r="BY21" i="6"/>
  <c r="BY22" i="6"/>
  <c r="BY23" i="6"/>
  <c r="BY24" i="6"/>
  <c r="BY25" i="6"/>
  <c r="BY26" i="6"/>
  <c r="BY27" i="6"/>
  <c r="BY28" i="6"/>
  <c r="BY29" i="6"/>
  <c r="BY30" i="6"/>
  <c r="BY31" i="6"/>
  <c r="BY32" i="6"/>
  <c r="BY33" i="6"/>
  <c r="BY34" i="6"/>
  <c r="BY35" i="6"/>
  <c r="BY36" i="6"/>
  <c r="BY37" i="6"/>
  <c r="BY38" i="6"/>
  <c r="BY39" i="6"/>
  <c r="BY40" i="6"/>
  <c r="BY41" i="6"/>
  <c r="BY42" i="6"/>
  <c r="BY43" i="6"/>
  <c r="BY44" i="6"/>
  <c r="BY45" i="6"/>
  <c r="BY46" i="6"/>
  <c r="BY47" i="6"/>
  <c r="BY48" i="6"/>
  <c r="BY49" i="6"/>
  <c r="BY50" i="6"/>
  <c r="BY51" i="6"/>
  <c r="BY52" i="6"/>
  <c r="BY53" i="6"/>
  <c r="BY54" i="6"/>
  <c r="BY55" i="6"/>
  <c r="BY56" i="6"/>
  <c r="BY57" i="6"/>
  <c r="BY58" i="6"/>
  <c r="BY59" i="6"/>
  <c r="BY60" i="6"/>
  <c r="BY61" i="6"/>
  <c r="BY62" i="6"/>
  <c r="BY63" i="6"/>
  <c r="BY64" i="6"/>
  <c r="BY65" i="6"/>
  <c r="BY66" i="6"/>
  <c r="BY67" i="6"/>
  <c r="BY68" i="6"/>
  <c r="BY69" i="6"/>
  <c r="BY70" i="6"/>
  <c r="BY71" i="6"/>
  <c r="BY72" i="6"/>
  <c r="BY73" i="6"/>
  <c r="BY74" i="6"/>
  <c r="BY75" i="6"/>
  <c r="BY76" i="6"/>
  <c r="BY77" i="6"/>
  <c r="BY78" i="6"/>
  <c r="BY79" i="6"/>
  <c r="BY80" i="6"/>
  <c r="BY81" i="6"/>
  <c r="BY82" i="6"/>
  <c r="BY83" i="6"/>
  <c r="BY84" i="6"/>
  <c r="BY85" i="6"/>
  <c r="BY86" i="6"/>
  <c r="BY87" i="6"/>
  <c r="BY88" i="6"/>
  <c r="BY89" i="6"/>
  <c r="BY90" i="6"/>
  <c r="BY91" i="6"/>
  <c r="BY92" i="6"/>
  <c r="BY93" i="6"/>
  <c r="BY94" i="6"/>
  <c r="BY95" i="6"/>
  <c r="BY96" i="6"/>
  <c r="BY97" i="6"/>
  <c r="BY98" i="6"/>
  <c r="BY99" i="6"/>
  <c r="BY100" i="6"/>
  <c r="BY101" i="6"/>
  <c r="BY102" i="6"/>
  <c r="BY103" i="6"/>
  <c r="BY104" i="6"/>
  <c r="BY105" i="6"/>
  <c r="BY106" i="6"/>
  <c r="BY107" i="6"/>
  <c r="BY108" i="6"/>
  <c r="BY109" i="6"/>
  <c r="BY110" i="6"/>
  <c r="BY111" i="6"/>
  <c r="BY112" i="6"/>
  <c r="BY113" i="6"/>
  <c r="BY114" i="6"/>
  <c r="BY115" i="6"/>
  <c r="BY116" i="6"/>
  <c r="BY117" i="6"/>
  <c r="BY118" i="6"/>
  <c r="BY119" i="6"/>
  <c r="BY120" i="6"/>
  <c r="BY121" i="6"/>
  <c r="BY122" i="6"/>
  <c r="BY123" i="6"/>
  <c r="BY124" i="6"/>
  <c r="BY125" i="6"/>
  <c r="BY126" i="6"/>
  <c r="BY127" i="6"/>
  <c r="BY128" i="6"/>
  <c r="BY129" i="6"/>
  <c r="BY130" i="6"/>
  <c r="BY131" i="6"/>
  <c r="BY132" i="6"/>
  <c r="BY133" i="6"/>
  <c r="BY134" i="6"/>
  <c r="BY135" i="6"/>
  <c r="BY136" i="6"/>
  <c r="BY137" i="6"/>
  <c r="BY138" i="6"/>
  <c r="BY139" i="6"/>
  <c r="BY140" i="6"/>
  <c r="BY141" i="6"/>
  <c r="BY142" i="6"/>
  <c r="BY143" i="6"/>
  <c r="BY144" i="6"/>
  <c r="BY145" i="6"/>
  <c r="BY146" i="6"/>
  <c r="BY147" i="6"/>
  <c r="BY148" i="6"/>
  <c r="BY149" i="6"/>
  <c r="BY150" i="6"/>
  <c r="BY151" i="6"/>
  <c r="BY152" i="6"/>
  <c r="BY153" i="6"/>
  <c r="BY154" i="6"/>
  <c r="BY155" i="6"/>
  <c r="BY156" i="6"/>
  <c r="BY157" i="6"/>
  <c r="BY158" i="6"/>
  <c r="BY159" i="6"/>
  <c r="BY9" i="6"/>
  <c r="BT9" i="6"/>
  <c r="BS9" i="6"/>
  <c r="BQ160" i="6"/>
  <c r="BQ161" i="6"/>
  <c r="BQ162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Q22" i="6"/>
  <c r="BQ23" i="6"/>
  <c r="BQ24" i="6"/>
  <c r="BQ25" i="6"/>
  <c r="BQ26" i="6"/>
  <c r="BQ27" i="6"/>
  <c r="BQ28" i="6"/>
  <c r="BQ29" i="6"/>
  <c r="BQ30" i="6"/>
  <c r="BQ31" i="6"/>
  <c r="BQ32" i="6"/>
  <c r="BQ33" i="6"/>
  <c r="BQ34" i="6"/>
  <c r="BQ35" i="6"/>
  <c r="BQ36" i="6"/>
  <c r="BQ37" i="6"/>
  <c r="BQ38" i="6"/>
  <c r="BQ39" i="6"/>
  <c r="BQ40" i="6"/>
  <c r="BQ41" i="6"/>
  <c r="BQ42" i="6"/>
  <c r="BQ43" i="6"/>
  <c r="BQ44" i="6"/>
  <c r="BQ45" i="6"/>
  <c r="BQ46" i="6"/>
  <c r="BQ47" i="6"/>
  <c r="BQ48" i="6"/>
  <c r="BQ49" i="6"/>
  <c r="BQ50" i="6"/>
  <c r="BQ51" i="6"/>
  <c r="BQ52" i="6"/>
  <c r="BQ53" i="6"/>
  <c r="BQ54" i="6"/>
  <c r="BQ55" i="6"/>
  <c r="BQ56" i="6"/>
  <c r="BQ57" i="6"/>
  <c r="BQ58" i="6"/>
  <c r="BQ59" i="6"/>
  <c r="BQ60" i="6"/>
  <c r="BQ61" i="6"/>
  <c r="BQ62" i="6"/>
  <c r="BQ63" i="6"/>
  <c r="BQ64" i="6"/>
  <c r="BQ65" i="6"/>
  <c r="BQ66" i="6"/>
  <c r="BQ67" i="6"/>
  <c r="BQ68" i="6"/>
  <c r="BQ69" i="6"/>
  <c r="BQ70" i="6"/>
  <c r="BQ71" i="6"/>
  <c r="BQ72" i="6"/>
  <c r="BQ73" i="6"/>
  <c r="BQ74" i="6"/>
  <c r="BQ75" i="6"/>
  <c r="BQ76" i="6"/>
  <c r="BQ77" i="6"/>
  <c r="BQ78" i="6"/>
  <c r="BQ79" i="6"/>
  <c r="BQ80" i="6"/>
  <c r="BQ81" i="6"/>
  <c r="BQ82" i="6"/>
  <c r="BQ83" i="6"/>
  <c r="BQ84" i="6"/>
  <c r="BQ85" i="6"/>
  <c r="BQ86" i="6"/>
  <c r="BQ87" i="6"/>
  <c r="BQ88" i="6"/>
  <c r="BQ89" i="6"/>
  <c r="BQ90" i="6"/>
  <c r="BQ91" i="6"/>
  <c r="BQ92" i="6"/>
  <c r="BQ93" i="6"/>
  <c r="BQ94" i="6"/>
  <c r="BQ95" i="6"/>
  <c r="BQ96" i="6"/>
  <c r="BQ97" i="6"/>
  <c r="BQ98" i="6"/>
  <c r="BQ99" i="6"/>
  <c r="BQ100" i="6"/>
  <c r="BQ101" i="6"/>
  <c r="BQ102" i="6"/>
  <c r="BQ103" i="6"/>
  <c r="BQ104" i="6"/>
  <c r="BQ105" i="6"/>
  <c r="BQ106" i="6"/>
  <c r="BQ107" i="6"/>
  <c r="BQ108" i="6"/>
  <c r="BQ109" i="6"/>
  <c r="BQ110" i="6"/>
  <c r="BQ111" i="6"/>
  <c r="BQ112" i="6"/>
  <c r="BQ113" i="6"/>
  <c r="BQ114" i="6"/>
  <c r="BQ115" i="6"/>
  <c r="BQ116" i="6"/>
  <c r="BQ117" i="6"/>
  <c r="BQ118" i="6"/>
  <c r="BQ119" i="6"/>
  <c r="BQ120" i="6"/>
  <c r="BQ121" i="6"/>
  <c r="BQ122" i="6"/>
  <c r="BQ123" i="6"/>
  <c r="BQ124" i="6"/>
  <c r="BQ125" i="6"/>
  <c r="BQ126" i="6"/>
  <c r="BQ127" i="6"/>
  <c r="BQ128" i="6"/>
  <c r="BQ129" i="6"/>
  <c r="BQ130" i="6"/>
  <c r="BQ131" i="6"/>
  <c r="BQ132" i="6"/>
  <c r="BQ133" i="6"/>
  <c r="BQ134" i="6"/>
  <c r="BQ135" i="6"/>
  <c r="BQ136" i="6"/>
  <c r="BQ137" i="6"/>
  <c r="BQ138" i="6"/>
  <c r="BQ139" i="6"/>
  <c r="BQ140" i="6"/>
  <c r="BQ141" i="6"/>
  <c r="BQ142" i="6"/>
  <c r="BQ143" i="6"/>
  <c r="BQ144" i="6"/>
  <c r="BQ145" i="6"/>
  <c r="BQ146" i="6"/>
  <c r="BQ147" i="6"/>
  <c r="BQ148" i="6"/>
  <c r="BQ149" i="6"/>
  <c r="BQ150" i="6"/>
  <c r="BQ151" i="6"/>
  <c r="BQ152" i="6"/>
  <c r="BQ153" i="6"/>
  <c r="BQ154" i="6"/>
  <c r="BQ155" i="6"/>
  <c r="BQ156" i="6"/>
  <c r="BQ157" i="6"/>
  <c r="BQ158" i="6"/>
  <c r="BQ159" i="6"/>
  <c r="BQ9" i="6"/>
  <c r="BL9" i="6"/>
  <c r="BK9" i="6"/>
  <c r="BI160" i="6"/>
  <c r="BI161" i="6"/>
  <c r="BI162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I26" i="6"/>
  <c r="BI27" i="6"/>
  <c r="BI28" i="6"/>
  <c r="BI29" i="6"/>
  <c r="BI30" i="6"/>
  <c r="BI31" i="6"/>
  <c r="BI32" i="6"/>
  <c r="BI33" i="6"/>
  <c r="BI34" i="6"/>
  <c r="BI35" i="6"/>
  <c r="BI36" i="6"/>
  <c r="BI37" i="6"/>
  <c r="BI38" i="6"/>
  <c r="BI39" i="6"/>
  <c r="BI40" i="6"/>
  <c r="BI41" i="6"/>
  <c r="BI42" i="6"/>
  <c r="BI43" i="6"/>
  <c r="BI44" i="6"/>
  <c r="BI45" i="6"/>
  <c r="BI46" i="6"/>
  <c r="BI47" i="6"/>
  <c r="BI48" i="6"/>
  <c r="BI49" i="6"/>
  <c r="BI50" i="6"/>
  <c r="BI51" i="6"/>
  <c r="BI52" i="6"/>
  <c r="BI53" i="6"/>
  <c r="BI54" i="6"/>
  <c r="BI55" i="6"/>
  <c r="BI56" i="6"/>
  <c r="BI57" i="6"/>
  <c r="BI58" i="6"/>
  <c r="BI59" i="6"/>
  <c r="BI60" i="6"/>
  <c r="BI61" i="6"/>
  <c r="BI62" i="6"/>
  <c r="BI63" i="6"/>
  <c r="BI64" i="6"/>
  <c r="BI65" i="6"/>
  <c r="BI66" i="6"/>
  <c r="BI67" i="6"/>
  <c r="BI68" i="6"/>
  <c r="BI69" i="6"/>
  <c r="BI70" i="6"/>
  <c r="BI71" i="6"/>
  <c r="BI72" i="6"/>
  <c r="BI73" i="6"/>
  <c r="BI74" i="6"/>
  <c r="BI75" i="6"/>
  <c r="BI76" i="6"/>
  <c r="BI77" i="6"/>
  <c r="BI78" i="6"/>
  <c r="BI79" i="6"/>
  <c r="BI80" i="6"/>
  <c r="BI81" i="6"/>
  <c r="BI82" i="6"/>
  <c r="BI83" i="6"/>
  <c r="BI84" i="6"/>
  <c r="BI85" i="6"/>
  <c r="BI86" i="6"/>
  <c r="BI87" i="6"/>
  <c r="BI88" i="6"/>
  <c r="BI89" i="6"/>
  <c r="BI90" i="6"/>
  <c r="BI91" i="6"/>
  <c r="BI92" i="6"/>
  <c r="BI93" i="6"/>
  <c r="BI94" i="6"/>
  <c r="BI95" i="6"/>
  <c r="BI96" i="6"/>
  <c r="BI97" i="6"/>
  <c r="BI98" i="6"/>
  <c r="BI99" i="6"/>
  <c r="BI100" i="6"/>
  <c r="BI101" i="6"/>
  <c r="BI102" i="6"/>
  <c r="BI103" i="6"/>
  <c r="BI104" i="6"/>
  <c r="BI105" i="6"/>
  <c r="BI106" i="6"/>
  <c r="BI107" i="6"/>
  <c r="BI108" i="6"/>
  <c r="BI109" i="6"/>
  <c r="BI110" i="6"/>
  <c r="BI111" i="6"/>
  <c r="BI112" i="6"/>
  <c r="BI113" i="6"/>
  <c r="BI114" i="6"/>
  <c r="BI115" i="6"/>
  <c r="BI116" i="6"/>
  <c r="BI117" i="6"/>
  <c r="BI118" i="6"/>
  <c r="BI119" i="6"/>
  <c r="BI120" i="6"/>
  <c r="BI121" i="6"/>
  <c r="BI122" i="6"/>
  <c r="BI123" i="6"/>
  <c r="BI124" i="6"/>
  <c r="BI125" i="6"/>
  <c r="BI126" i="6"/>
  <c r="BI127" i="6"/>
  <c r="BI128" i="6"/>
  <c r="BI129" i="6"/>
  <c r="BI130" i="6"/>
  <c r="BI131" i="6"/>
  <c r="BI132" i="6"/>
  <c r="BI133" i="6"/>
  <c r="BI134" i="6"/>
  <c r="BI135" i="6"/>
  <c r="BI136" i="6"/>
  <c r="BI137" i="6"/>
  <c r="BI138" i="6"/>
  <c r="BI139" i="6"/>
  <c r="BI140" i="6"/>
  <c r="BI141" i="6"/>
  <c r="BI142" i="6"/>
  <c r="BI143" i="6"/>
  <c r="BI144" i="6"/>
  <c r="BI145" i="6"/>
  <c r="BI146" i="6"/>
  <c r="BI147" i="6"/>
  <c r="BI148" i="6"/>
  <c r="BI149" i="6"/>
  <c r="BI150" i="6"/>
  <c r="BI151" i="6"/>
  <c r="BI152" i="6"/>
  <c r="BI153" i="6"/>
  <c r="BI154" i="6"/>
  <c r="BI155" i="6"/>
  <c r="BI156" i="6"/>
  <c r="BI157" i="6"/>
  <c r="BI158" i="6"/>
  <c r="BI159" i="6"/>
  <c r="BI9" i="6"/>
  <c r="BD9" i="6"/>
  <c r="BC9" i="6"/>
  <c r="BA160" i="6"/>
  <c r="BA161" i="6"/>
  <c r="BA162" i="6"/>
  <c r="BA10" i="6"/>
  <c r="BA11" i="6"/>
  <c r="BA12" i="6"/>
  <c r="BA13" i="6"/>
  <c r="BA14" i="6"/>
  <c r="BA15" i="6"/>
  <c r="BA16" i="6"/>
  <c r="BA17" i="6"/>
  <c r="BA18" i="6"/>
  <c r="BA19" i="6"/>
  <c r="BA20" i="6"/>
  <c r="BA21" i="6"/>
  <c r="BA22" i="6"/>
  <c r="BA23" i="6"/>
  <c r="BA24" i="6"/>
  <c r="BA25" i="6"/>
  <c r="BA26" i="6"/>
  <c r="BA27" i="6"/>
  <c r="BA28" i="6"/>
  <c r="BA29" i="6"/>
  <c r="BA30" i="6"/>
  <c r="BA31" i="6"/>
  <c r="BA32" i="6"/>
  <c r="BA33" i="6"/>
  <c r="BA34" i="6"/>
  <c r="BA35" i="6"/>
  <c r="BA36" i="6"/>
  <c r="BA37" i="6"/>
  <c r="BA38" i="6"/>
  <c r="BA39" i="6"/>
  <c r="BA40" i="6"/>
  <c r="BA41" i="6"/>
  <c r="BA42" i="6"/>
  <c r="BA43" i="6"/>
  <c r="BA44" i="6"/>
  <c r="BA45" i="6"/>
  <c r="BA46" i="6"/>
  <c r="BA47" i="6"/>
  <c r="BA48" i="6"/>
  <c r="BA49" i="6"/>
  <c r="BA50" i="6"/>
  <c r="BA51" i="6"/>
  <c r="BA52" i="6"/>
  <c r="BA53" i="6"/>
  <c r="BA54" i="6"/>
  <c r="BA55" i="6"/>
  <c r="BA56" i="6"/>
  <c r="BA57" i="6"/>
  <c r="BA58" i="6"/>
  <c r="BA59" i="6"/>
  <c r="BA60" i="6"/>
  <c r="BA61" i="6"/>
  <c r="BA62" i="6"/>
  <c r="BA63" i="6"/>
  <c r="BA64" i="6"/>
  <c r="BA65" i="6"/>
  <c r="BA66" i="6"/>
  <c r="BA67" i="6"/>
  <c r="BA68" i="6"/>
  <c r="BA69" i="6"/>
  <c r="BA70" i="6"/>
  <c r="BA71" i="6"/>
  <c r="BA72" i="6"/>
  <c r="BA73" i="6"/>
  <c r="BA74" i="6"/>
  <c r="BA75" i="6"/>
  <c r="BA76" i="6"/>
  <c r="BA77" i="6"/>
  <c r="BA78" i="6"/>
  <c r="BA79" i="6"/>
  <c r="BA80" i="6"/>
  <c r="BA81" i="6"/>
  <c r="BA82" i="6"/>
  <c r="BA83" i="6"/>
  <c r="BA84" i="6"/>
  <c r="BA85" i="6"/>
  <c r="BA86" i="6"/>
  <c r="BA87" i="6"/>
  <c r="BA88" i="6"/>
  <c r="BA89" i="6"/>
  <c r="BA90" i="6"/>
  <c r="BA91" i="6"/>
  <c r="BA92" i="6"/>
  <c r="BA93" i="6"/>
  <c r="BA94" i="6"/>
  <c r="BA95" i="6"/>
  <c r="BA96" i="6"/>
  <c r="BA97" i="6"/>
  <c r="BA98" i="6"/>
  <c r="BA99" i="6"/>
  <c r="BA100" i="6"/>
  <c r="BA101" i="6"/>
  <c r="BA102" i="6"/>
  <c r="BA103" i="6"/>
  <c r="BA104" i="6"/>
  <c r="BA105" i="6"/>
  <c r="BA106" i="6"/>
  <c r="BA107" i="6"/>
  <c r="BA108" i="6"/>
  <c r="BA109" i="6"/>
  <c r="BA110" i="6"/>
  <c r="BA111" i="6"/>
  <c r="BA112" i="6"/>
  <c r="BA113" i="6"/>
  <c r="BA114" i="6"/>
  <c r="BA115" i="6"/>
  <c r="BA116" i="6"/>
  <c r="BA117" i="6"/>
  <c r="BA118" i="6"/>
  <c r="BA119" i="6"/>
  <c r="BA120" i="6"/>
  <c r="BA121" i="6"/>
  <c r="BA122" i="6"/>
  <c r="BA123" i="6"/>
  <c r="BA124" i="6"/>
  <c r="BA125" i="6"/>
  <c r="BA126" i="6"/>
  <c r="BA127" i="6"/>
  <c r="BA128" i="6"/>
  <c r="BA129" i="6"/>
  <c r="BA130" i="6"/>
  <c r="BA131" i="6"/>
  <c r="BA132" i="6"/>
  <c r="BA133" i="6"/>
  <c r="BA134" i="6"/>
  <c r="BA135" i="6"/>
  <c r="BA136" i="6"/>
  <c r="BA137" i="6"/>
  <c r="BA138" i="6"/>
  <c r="BA139" i="6"/>
  <c r="BA140" i="6"/>
  <c r="BA141" i="6"/>
  <c r="BA142" i="6"/>
  <c r="BA143" i="6"/>
  <c r="BA144" i="6"/>
  <c r="BA145" i="6"/>
  <c r="BA146" i="6"/>
  <c r="BA147" i="6"/>
  <c r="BA148" i="6"/>
  <c r="BA149" i="6"/>
  <c r="BA150" i="6"/>
  <c r="BA151" i="6"/>
  <c r="BA152" i="6"/>
  <c r="BA153" i="6"/>
  <c r="BA154" i="6"/>
  <c r="BA155" i="6"/>
  <c r="BA156" i="6"/>
  <c r="BA157" i="6"/>
  <c r="BA158" i="6"/>
  <c r="BA159" i="6"/>
  <c r="BA9" i="6"/>
  <c r="AV9" i="6"/>
  <c r="AU9" i="6"/>
  <c r="AS160" i="6"/>
  <c r="AS161" i="6"/>
  <c r="AS162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43" i="6"/>
  <c r="AS44" i="6"/>
  <c r="AS45" i="6"/>
  <c r="AS46" i="6"/>
  <c r="AS47" i="6"/>
  <c r="AS48" i="6"/>
  <c r="AS49" i="6"/>
  <c r="AS50" i="6"/>
  <c r="AS51" i="6"/>
  <c r="AS52" i="6"/>
  <c r="AS53" i="6"/>
  <c r="AS54" i="6"/>
  <c r="AS55" i="6"/>
  <c r="AS56" i="6"/>
  <c r="AS57" i="6"/>
  <c r="AS58" i="6"/>
  <c r="AS59" i="6"/>
  <c r="AS60" i="6"/>
  <c r="AS61" i="6"/>
  <c r="AS62" i="6"/>
  <c r="AS63" i="6"/>
  <c r="AS64" i="6"/>
  <c r="AS65" i="6"/>
  <c r="AS66" i="6"/>
  <c r="AS67" i="6"/>
  <c r="AS68" i="6"/>
  <c r="AS69" i="6"/>
  <c r="AS70" i="6"/>
  <c r="AS71" i="6"/>
  <c r="AS72" i="6"/>
  <c r="AS73" i="6"/>
  <c r="AS74" i="6"/>
  <c r="AS75" i="6"/>
  <c r="AS76" i="6"/>
  <c r="AS77" i="6"/>
  <c r="AS78" i="6"/>
  <c r="AS79" i="6"/>
  <c r="AS80" i="6"/>
  <c r="AS81" i="6"/>
  <c r="AS82" i="6"/>
  <c r="AS83" i="6"/>
  <c r="AS84" i="6"/>
  <c r="AS85" i="6"/>
  <c r="AS86" i="6"/>
  <c r="AS87" i="6"/>
  <c r="AS88" i="6"/>
  <c r="AS89" i="6"/>
  <c r="AS90" i="6"/>
  <c r="AS91" i="6"/>
  <c r="AS92" i="6"/>
  <c r="AS93" i="6"/>
  <c r="AS94" i="6"/>
  <c r="AS95" i="6"/>
  <c r="AS96" i="6"/>
  <c r="AS97" i="6"/>
  <c r="AS98" i="6"/>
  <c r="AS99" i="6"/>
  <c r="AS100" i="6"/>
  <c r="AS101" i="6"/>
  <c r="AS102" i="6"/>
  <c r="AS103" i="6"/>
  <c r="AS104" i="6"/>
  <c r="AS105" i="6"/>
  <c r="AS106" i="6"/>
  <c r="AS107" i="6"/>
  <c r="AS108" i="6"/>
  <c r="AS109" i="6"/>
  <c r="AS110" i="6"/>
  <c r="AS111" i="6"/>
  <c r="AS112" i="6"/>
  <c r="AS113" i="6"/>
  <c r="AS114" i="6"/>
  <c r="AS115" i="6"/>
  <c r="AS116" i="6"/>
  <c r="AS117" i="6"/>
  <c r="AS118" i="6"/>
  <c r="AS119" i="6"/>
  <c r="AS120" i="6"/>
  <c r="AS121" i="6"/>
  <c r="AS122" i="6"/>
  <c r="AS123" i="6"/>
  <c r="AS124" i="6"/>
  <c r="AS125" i="6"/>
  <c r="AS126" i="6"/>
  <c r="AS127" i="6"/>
  <c r="AS128" i="6"/>
  <c r="AS129" i="6"/>
  <c r="AS130" i="6"/>
  <c r="AS131" i="6"/>
  <c r="AS132" i="6"/>
  <c r="AS133" i="6"/>
  <c r="AS134" i="6"/>
  <c r="AS135" i="6"/>
  <c r="AS136" i="6"/>
  <c r="AS137" i="6"/>
  <c r="AS138" i="6"/>
  <c r="AS139" i="6"/>
  <c r="AS140" i="6"/>
  <c r="AS141" i="6"/>
  <c r="AS142" i="6"/>
  <c r="AS143" i="6"/>
  <c r="AS144" i="6"/>
  <c r="AS145" i="6"/>
  <c r="AS146" i="6"/>
  <c r="AS147" i="6"/>
  <c r="AS148" i="6"/>
  <c r="AS149" i="6"/>
  <c r="AS150" i="6"/>
  <c r="AS151" i="6"/>
  <c r="AS152" i="6"/>
  <c r="AS153" i="6"/>
  <c r="AS154" i="6"/>
  <c r="AS155" i="6"/>
  <c r="AS156" i="6"/>
  <c r="AS157" i="6"/>
  <c r="AS158" i="6"/>
  <c r="AS159" i="6"/>
  <c r="AS9" i="6"/>
  <c r="AN9" i="6"/>
  <c r="AM9" i="6"/>
  <c r="AK160" i="6"/>
  <c r="AK161" i="6"/>
  <c r="AK162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CU9" i="2"/>
  <c r="CX10" i="6" l="1"/>
  <c r="CX11" i="6"/>
  <c r="CX12" i="6"/>
  <c r="CX13" i="6"/>
  <c r="CX14" i="6"/>
  <c r="CX15" i="6"/>
  <c r="CX16" i="6"/>
  <c r="CX17" i="6"/>
  <c r="CX18" i="6"/>
  <c r="Y9" i="6" l="1"/>
  <c r="Q9" i="6"/>
  <c r="Y10" i="6" l="1"/>
  <c r="Y11" i="6" s="1"/>
  <c r="Y12" i="6" s="1"/>
  <c r="AC9" i="6"/>
  <c r="AC13" i="6"/>
  <c r="AC11" i="6"/>
  <c r="Q10" i="6"/>
  <c r="Y13" i="6"/>
  <c r="CU9" i="6"/>
  <c r="CV9" i="6" s="1"/>
  <c r="CX9" i="6"/>
  <c r="CT9" i="6"/>
  <c r="CS9" i="6"/>
  <c r="I18" i="6"/>
  <c r="Q11" i="6" l="1"/>
  <c r="AC10" i="6"/>
  <c r="AC12" i="6"/>
  <c r="Q12" i="6"/>
  <c r="Y14" i="6"/>
  <c r="CZ12" i="6"/>
  <c r="CZ13" i="6"/>
  <c r="CZ14" i="6"/>
  <c r="CZ15" i="6"/>
  <c r="CZ16" i="6"/>
  <c r="CZ17" i="6"/>
  <c r="CZ18" i="6"/>
  <c r="CZ9" i="6"/>
  <c r="Y15" i="6" l="1"/>
  <c r="AC15" i="6"/>
  <c r="AC14" i="6"/>
  <c r="Q13" i="6"/>
  <c r="Q14" i="6" s="1"/>
  <c r="Q15" i="6" s="1"/>
  <c r="Q16" i="6" s="1"/>
  <c r="Y16" i="6"/>
  <c r="CY10" i="6"/>
  <c r="CY13" i="6"/>
  <c r="CY14" i="6"/>
  <c r="CY15" i="6"/>
  <c r="CY16" i="6"/>
  <c r="CY17" i="6"/>
  <c r="CY18" i="6"/>
  <c r="AC16" i="6" l="1"/>
  <c r="Y17" i="6"/>
  <c r="Q17" i="6"/>
  <c r="CW18" i="6"/>
  <c r="CU18" i="6"/>
  <c r="CV18" i="6" s="1"/>
  <c r="CT18" i="6"/>
  <c r="CS18" i="6"/>
  <c r="L18" i="6"/>
  <c r="K18" i="6"/>
  <c r="J18" i="6"/>
  <c r="H18" i="6"/>
  <c r="G18" i="6"/>
  <c r="F18" i="6"/>
  <c r="E18" i="6"/>
  <c r="DC18" i="6" s="1"/>
  <c r="D18" i="6"/>
  <c r="DB18" i="6" s="1"/>
  <c r="CW17" i="6"/>
  <c r="CU17" i="6"/>
  <c r="CV17" i="6" s="1"/>
  <c r="CT17" i="6"/>
  <c r="CS17" i="6"/>
  <c r="L17" i="6"/>
  <c r="K17" i="6"/>
  <c r="J17" i="6"/>
  <c r="I17" i="6"/>
  <c r="H17" i="6"/>
  <c r="G17" i="6"/>
  <c r="F17" i="6"/>
  <c r="DD17" i="6" s="1"/>
  <c r="E17" i="6"/>
  <c r="DC17" i="6" s="1"/>
  <c r="D17" i="6"/>
  <c r="DB17" i="6" s="1"/>
  <c r="CW16" i="6"/>
  <c r="CU16" i="6"/>
  <c r="CV16" i="6" s="1"/>
  <c r="CT16" i="6"/>
  <c r="L16" i="6"/>
  <c r="K16" i="6"/>
  <c r="J16" i="6"/>
  <c r="I16" i="6"/>
  <c r="H16" i="6"/>
  <c r="G16" i="6"/>
  <c r="F16" i="6"/>
  <c r="E16" i="6"/>
  <c r="DC16" i="6" s="1"/>
  <c r="D16" i="6"/>
  <c r="DB16" i="6" s="1"/>
  <c r="CW15" i="6"/>
  <c r="CU15" i="6"/>
  <c r="CV15" i="6" s="1"/>
  <c r="CT15" i="6"/>
  <c r="L15" i="6"/>
  <c r="K15" i="6"/>
  <c r="J15" i="6"/>
  <c r="I15" i="6"/>
  <c r="H15" i="6"/>
  <c r="G15" i="6"/>
  <c r="F15" i="6"/>
  <c r="DD15" i="6" s="1"/>
  <c r="E15" i="6"/>
  <c r="DC15" i="6" s="1"/>
  <c r="D15" i="6"/>
  <c r="DB15" i="6" s="1"/>
  <c r="CW14" i="6"/>
  <c r="CT14" i="6"/>
  <c r="L14" i="6"/>
  <c r="K14" i="6"/>
  <c r="J14" i="6"/>
  <c r="I14" i="6"/>
  <c r="CS14" i="6" s="1"/>
  <c r="H14" i="6"/>
  <c r="G14" i="6"/>
  <c r="F14" i="6"/>
  <c r="DD14" i="6" s="1"/>
  <c r="E14" i="6"/>
  <c r="DC14" i="6" s="1"/>
  <c r="D14" i="6"/>
  <c r="DB14" i="6" s="1"/>
  <c r="CW13" i="6"/>
  <c r="CT13" i="6"/>
  <c r="CS13" i="6"/>
  <c r="L13" i="6"/>
  <c r="K13" i="6"/>
  <c r="J13" i="6"/>
  <c r="I13" i="6"/>
  <c r="H13" i="6"/>
  <c r="G13" i="6"/>
  <c r="F13" i="6"/>
  <c r="DD13" i="6" s="1"/>
  <c r="E13" i="6"/>
  <c r="DC13" i="6" s="1"/>
  <c r="D13" i="6"/>
  <c r="DB13" i="6" s="1"/>
  <c r="CW12" i="6"/>
  <c r="CT12" i="6"/>
  <c r="CS12" i="6"/>
  <c r="L12" i="6"/>
  <c r="K12" i="6"/>
  <c r="J12" i="6"/>
  <c r="I12" i="6"/>
  <c r="CU12" i="6" s="1"/>
  <c r="CV12" i="6" s="1"/>
  <c r="H12" i="6"/>
  <c r="G12" i="6"/>
  <c r="F12" i="6"/>
  <c r="E12" i="6"/>
  <c r="DC12" i="6" s="1"/>
  <c r="D12" i="6"/>
  <c r="DB12" i="6" s="1"/>
  <c r="CW11" i="6"/>
  <c r="CU11" i="6"/>
  <c r="CV11" i="6" s="1"/>
  <c r="CT11" i="6"/>
  <c r="CS11" i="6"/>
  <c r="L11" i="6"/>
  <c r="K11" i="6"/>
  <c r="J11" i="6"/>
  <c r="I11" i="6"/>
  <c r="H11" i="6"/>
  <c r="G11" i="6"/>
  <c r="CZ11" i="6" s="1"/>
  <c r="F11" i="6"/>
  <c r="E11" i="6"/>
  <c r="DC11" i="6" s="1"/>
  <c r="D11" i="6"/>
  <c r="DB11" i="6" s="1"/>
  <c r="CU10" i="6"/>
  <c r="CV10" i="6" s="1"/>
  <c r="CT10" i="6"/>
  <c r="CS10" i="6"/>
  <c r="L10" i="6"/>
  <c r="K10" i="6"/>
  <c r="CW10" i="6" s="1"/>
  <c r="J10" i="6"/>
  <c r="I10" i="6"/>
  <c r="H10" i="6"/>
  <c r="G10" i="6"/>
  <c r="CZ10" i="6" s="1"/>
  <c r="F10" i="6"/>
  <c r="DD10" i="6" s="1"/>
  <c r="E10" i="6"/>
  <c r="DC10" i="6" s="1"/>
  <c r="D10" i="6"/>
  <c r="DB10" i="6" s="1"/>
  <c r="CW9" i="6"/>
  <c r="CK9" i="6"/>
  <c r="CC9" i="6"/>
  <c r="BU9" i="6"/>
  <c r="BM9" i="6"/>
  <c r="BE9" i="6"/>
  <c r="AW9" i="6"/>
  <c r="AO9" i="6"/>
  <c r="AG9" i="6"/>
  <c r="L9" i="6"/>
  <c r="K9" i="6"/>
  <c r="J9" i="6"/>
  <c r="I9" i="6"/>
  <c r="H9" i="6"/>
  <c r="G9" i="6"/>
  <c r="F9" i="6"/>
  <c r="E9" i="6"/>
  <c r="DC9" i="6" s="1"/>
  <c r="D9" i="6"/>
  <c r="DB9" i="6" s="1"/>
  <c r="Y18" i="6" l="1"/>
  <c r="AK9" i="6"/>
  <c r="AC17" i="6"/>
  <c r="AG10" i="6"/>
  <c r="BM10" i="6"/>
  <c r="BM11" i="6" s="1"/>
  <c r="BM12" i="6" s="1"/>
  <c r="AO10" i="6"/>
  <c r="BU10" i="6"/>
  <c r="BU11" i="6" s="1"/>
  <c r="BU12" i="6" s="1"/>
  <c r="AW10" i="6"/>
  <c r="CC10" i="6"/>
  <c r="BE10" i="6"/>
  <c r="CK10" i="6"/>
  <c r="DD9" i="6"/>
  <c r="CY9" i="6"/>
  <c r="Y19" i="6"/>
  <c r="Q18" i="6"/>
  <c r="DD11" i="6"/>
  <c r="CY11" i="6"/>
  <c r="DD16" i="6"/>
  <c r="D33" i="6"/>
  <c r="J33" i="6"/>
  <c r="L33" i="6"/>
  <c r="CS15" i="6"/>
  <c r="CY12" i="6"/>
  <c r="DD12" i="6"/>
  <c r="DD18" i="6"/>
  <c r="E33" i="6"/>
  <c r="I33" i="6"/>
  <c r="K33" i="6"/>
  <c r="M53" i="6"/>
  <c r="CU14" i="6"/>
  <c r="CU13" i="6"/>
  <c r="CV13" i="6" s="1"/>
  <c r="CS16" i="6"/>
  <c r="M60" i="6"/>
  <c r="AC18" i="6" l="1"/>
  <c r="CK11" i="6"/>
  <c r="CK12" i="6" s="1"/>
  <c r="CC11" i="6"/>
  <c r="CC12" i="6" s="1"/>
  <c r="AO11" i="6"/>
  <c r="AO12" i="6" s="1"/>
  <c r="AW11" i="6"/>
  <c r="AW12" i="6" s="1"/>
  <c r="BE11" i="6"/>
  <c r="BU13" i="6"/>
  <c r="BM13" i="6"/>
  <c r="AG11" i="6"/>
  <c r="BU14" i="6"/>
  <c r="BU15" i="6" s="1"/>
  <c r="CK13" i="6"/>
  <c r="BM14" i="6"/>
  <c r="M63" i="6"/>
  <c r="Y20" i="6"/>
  <c r="Y21" i="6" s="1"/>
  <c r="Q19" i="6"/>
  <c r="M57" i="6"/>
  <c r="CV14" i="6"/>
  <c r="M51" i="6"/>
  <c r="M54" i="6" s="1"/>
  <c r="M68" i="6" s="1"/>
  <c r="I36" i="6"/>
  <c r="F33" i="6"/>
  <c r="D36" i="6" s="1"/>
  <c r="AO13" i="6" l="1"/>
  <c r="AO14" i="6" s="1"/>
  <c r="CC13" i="6"/>
  <c r="AW13" i="6"/>
  <c r="BM15" i="6"/>
  <c r="BU16" i="6"/>
  <c r="CK14" i="6"/>
  <c r="CK15" i="6" s="1"/>
  <c r="AG12" i="6"/>
  <c r="BE12" i="6"/>
  <c r="AO15" i="6"/>
  <c r="BU17" i="6"/>
  <c r="BU18" i="6" s="1"/>
  <c r="Y22" i="6"/>
  <c r="Q20" i="6"/>
  <c r="Q21" i="6" s="1"/>
  <c r="N41" i="6"/>
  <c r="CC14" i="6" l="1"/>
  <c r="AW14" i="6"/>
  <c r="AW15" i="6" s="1"/>
  <c r="AG13" i="6"/>
  <c r="AG14" i="6" s="1"/>
  <c r="CK16" i="6"/>
  <c r="BU19" i="6"/>
  <c r="BU20" i="6" s="1"/>
  <c r="AO16" i="6"/>
  <c r="BE13" i="6"/>
  <c r="BM16" i="6"/>
  <c r="Y23" i="6"/>
  <c r="Y24" i="6" s="1"/>
  <c r="Y25" i="6" s="1"/>
  <c r="Y26" i="6" s="1"/>
  <c r="Y27" i="6" s="1"/>
  <c r="Y28" i="6" s="1"/>
  <c r="Y29" i="6" s="1"/>
  <c r="Y30" i="6" s="1"/>
  <c r="Y31" i="6" s="1"/>
  <c r="Q22" i="6"/>
  <c r="CC15" i="6" l="1"/>
  <c r="CC16" i="6" s="1"/>
  <c r="BU21" i="6"/>
  <c r="BU22" i="6" s="1"/>
  <c r="AW16" i="6"/>
  <c r="AG15" i="6"/>
  <c r="CK17" i="6"/>
  <c r="BM17" i="6"/>
  <c r="AO17" i="6"/>
  <c r="AO18" i="6" s="1"/>
  <c r="AG16" i="6"/>
  <c r="BE14" i="6"/>
  <c r="Y32" i="6"/>
  <c r="Y33" i="6" s="1"/>
  <c r="Q23" i="6"/>
  <c r="Q24" i="6" s="1"/>
  <c r="Q25" i="6" s="1"/>
  <c r="Q26" i="6" s="1"/>
  <c r="Q27" i="6" s="1"/>
  <c r="Q28" i="6" s="1"/>
  <c r="Q29" i="6" s="1"/>
  <c r="Q30" i="6" s="1"/>
  <c r="Q31" i="6" s="1"/>
  <c r="CC17" i="6" l="1"/>
  <c r="AO19" i="6"/>
  <c r="AO20" i="6" s="1"/>
  <c r="BU23" i="6"/>
  <c r="AW17" i="6"/>
  <c r="AW18" i="6"/>
  <c r="BM18" i="6"/>
  <c r="CK18" i="6"/>
  <c r="CK19" i="6" s="1"/>
  <c r="AG17" i="6"/>
  <c r="BU24" i="6"/>
  <c r="BE15" i="6"/>
  <c r="Q32" i="6"/>
  <c r="Q33" i="6" s="1"/>
  <c r="Y34" i="6"/>
  <c r="CC18" i="6" l="1"/>
  <c r="CC19" i="6" s="1"/>
  <c r="AO21" i="6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W19" i="6"/>
  <c r="CC20" i="6"/>
  <c r="BE16" i="6"/>
  <c r="BU25" i="6"/>
  <c r="AG18" i="6"/>
  <c r="CK20" i="6"/>
  <c r="BM19" i="6"/>
  <c r="BM20" i="6" s="1"/>
  <c r="Y35" i="6"/>
  <c r="Y36" i="6" s="1"/>
  <c r="Y37" i="6" s="1"/>
  <c r="Y38" i="6" s="1"/>
  <c r="Y39" i="6" s="1"/>
  <c r="Y40" i="6" s="1"/>
  <c r="Y41" i="6" s="1"/>
  <c r="Y42" i="6" s="1"/>
  <c r="Y43" i="6" s="1"/>
  <c r="Y44" i="6" s="1"/>
  <c r="Y45" i="6" s="1"/>
  <c r="Y46" i="6" s="1"/>
  <c r="Y47" i="6" s="1"/>
  <c r="Y48" i="6" s="1"/>
  <c r="Y49" i="6" s="1"/>
  <c r="Y50" i="6" s="1"/>
  <c r="Y51" i="6" s="1"/>
  <c r="Y52" i="6" s="1"/>
  <c r="Y53" i="6" s="1"/>
  <c r="Y54" i="6" s="1"/>
  <c r="Y55" i="6" s="1"/>
  <c r="Y56" i="6" s="1"/>
  <c r="Y57" i="6" s="1"/>
  <c r="Y58" i="6" s="1"/>
  <c r="Y59" i="6" s="1"/>
  <c r="Y60" i="6" s="1"/>
  <c r="Y61" i="6" s="1"/>
  <c r="Y62" i="6" s="1"/>
  <c r="Y63" i="6" s="1"/>
  <c r="Y64" i="6" s="1"/>
  <c r="Y65" i="6" s="1"/>
  <c r="Y66" i="6" s="1"/>
  <c r="Y67" i="6" s="1"/>
  <c r="Y68" i="6" s="1"/>
  <c r="Y69" i="6" s="1"/>
  <c r="Y70" i="6" s="1"/>
  <c r="Y71" i="6" s="1"/>
  <c r="Y72" i="6" s="1"/>
  <c r="Y73" i="6" s="1"/>
  <c r="Y74" i="6" s="1"/>
  <c r="Y75" i="6" s="1"/>
  <c r="Y76" i="6" s="1"/>
  <c r="Y77" i="6" s="1"/>
  <c r="Y78" i="6" s="1"/>
  <c r="Y79" i="6" s="1"/>
  <c r="Y80" i="6" s="1"/>
  <c r="Y81" i="6" s="1"/>
  <c r="Y82" i="6" s="1"/>
  <c r="Y83" i="6" s="1"/>
  <c r="Y84" i="6" s="1"/>
  <c r="Y85" i="6" s="1"/>
  <c r="Y86" i="6" s="1"/>
  <c r="Y87" i="6" s="1"/>
  <c r="Y88" i="6" s="1"/>
  <c r="Y89" i="6" s="1"/>
  <c r="Y90" i="6" s="1"/>
  <c r="Y91" i="6" s="1"/>
  <c r="Y92" i="6" s="1"/>
  <c r="Y93" i="6" s="1"/>
  <c r="Y94" i="6" s="1"/>
  <c r="Y95" i="6" s="1"/>
  <c r="Y96" i="6" s="1"/>
  <c r="Y97" i="6" s="1"/>
  <c r="Y98" i="6" s="1"/>
  <c r="Y99" i="6" s="1"/>
  <c r="Y100" i="6" s="1"/>
  <c r="Y101" i="6" s="1"/>
  <c r="Y102" i="6" s="1"/>
  <c r="Y103" i="6" s="1"/>
  <c r="Y104" i="6" s="1"/>
  <c r="Y105" i="6" s="1"/>
  <c r="Y106" i="6" s="1"/>
  <c r="Y107" i="6" s="1"/>
  <c r="Y108" i="6" s="1"/>
  <c r="Y109" i="6" s="1"/>
  <c r="Y110" i="6" s="1"/>
  <c r="Y111" i="6" s="1"/>
  <c r="Y112" i="6" s="1"/>
  <c r="Y113" i="6" s="1"/>
  <c r="Y114" i="6" s="1"/>
  <c r="Y115" i="6" s="1"/>
  <c r="Y116" i="6" s="1"/>
  <c r="Y117" i="6" s="1"/>
  <c r="Y118" i="6" s="1"/>
  <c r="Y119" i="6" s="1"/>
  <c r="Y120" i="6" s="1"/>
  <c r="Y121" i="6" s="1"/>
  <c r="Y122" i="6" s="1"/>
  <c r="Y123" i="6" s="1"/>
  <c r="Y124" i="6" s="1"/>
  <c r="Y125" i="6" s="1"/>
  <c r="Y126" i="6" s="1"/>
  <c r="Y127" i="6" s="1"/>
  <c r="Y128" i="6" s="1"/>
  <c r="Y129" i="6" s="1"/>
  <c r="Y130" i="6" s="1"/>
  <c r="Y131" i="6" s="1"/>
  <c r="Y132" i="6" s="1"/>
  <c r="Y133" i="6" s="1"/>
  <c r="Y134" i="6" s="1"/>
  <c r="Y135" i="6" s="1"/>
  <c r="Y136" i="6" s="1"/>
  <c r="Y137" i="6" s="1"/>
  <c r="Y138" i="6" s="1"/>
  <c r="Y139" i="6" s="1"/>
  <c r="Y140" i="6" s="1"/>
  <c r="Y141" i="6" s="1"/>
  <c r="Y142" i="6" s="1"/>
  <c r="Y143" i="6" s="1"/>
  <c r="Y144" i="6" s="1"/>
  <c r="Y145" i="6" s="1"/>
  <c r="Y146" i="6" s="1"/>
  <c r="Y147" i="6" s="1"/>
  <c r="Y148" i="6" s="1"/>
  <c r="Y149" i="6" s="1"/>
  <c r="Y150" i="6" s="1"/>
  <c r="Y151" i="6" s="1"/>
  <c r="Y152" i="6" s="1"/>
  <c r="Y153" i="6" s="1"/>
  <c r="Y154" i="6" s="1"/>
  <c r="Y155" i="6" s="1"/>
  <c r="Y156" i="6" s="1"/>
  <c r="Y157" i="6" s="1"/>
  <c r="Y158" i="6" s="1"/>
  <c r="Y159" i="6" s="1"/>
  <c r="Y160" i="6" s="1"/>
  <c r="Y161" i="6" s="1"/>
  <c r="Y162" i="6" s="1"/>
  <c r="Q34" i="6"/>
  <c r="AC140" i="6" l="1"/>
  <c r="AC63" i="6"/>
  <c r="AC101" i="6"/>
  <c r="AC84" i="6"/>
  <c r="AC49" i="6"/>
  <c r="AC124" i="6"/>
  <c r="AC21" i="6"/>
  <c r="AC79" i="6"/>
  <c r="AC94" i="6"/>
  <c r="AC117" i="6"/>
  <c r="AC69" i="6"/>
  <c r="AC108" i="6"/>
  <c r="AC118" i="6"/>
  <c r="AC20" i="6"/>
  <c r="AC130" i="6"/>
  <c r="AC143" i="6"/>
  <c r="AC137" i="6"/>
  <c r="AC153" i="6"/>
  <c r="AC148" i="6"/>
  <c r="AC150" i="6"/>
  <c r="AC54" i="6"/>
  <c r="AC72" i="6"/>
  <c r="AC58" i="6"/>
  <c r="AC27" i="6"/>
  <c r="AC154" i="6"/>
  <c r="AC50" i="6"/>
  <c r="AC122" i="6"/>
  <c r="AC19" i="6"/>
  <c r="AC62" i="6"/>
  <c r="AC95" i="6"/>
  <c r="AC142" i="6"/>
  <c r="AC71" i="6"/>
  <c r="AC44" i="6"/>
  <c r="AC123" i="6"/>
  <c r="AC23" i="6"/>
  <c r="AC67" i="6"/>
  <c r="AC47" i="6"/>
  <c r="AC53" i="6"/>
  <c r="AC112" i="6"/>
  <c r="AC107" i="6"/>
  <c r="AC85" i="6"/>
  <c r="AC82" i="6"/>
  <c r="AC127" i="6"/>
  <c r="AC26" i="6"/>
  <c r="AC133" i="6"/>
  <c r="AC132" i="6"/>
  <c r="AC144" i="6"/>
  <c r="AC57" i="6"/>
  <c r="AC90" i="6"/>
  <c r="AC80" i="6"/>
  <c r="AC110" i="6"/>
  <c r="AC155" i="6"/>
  <c r="AC86" i="6"/>
  <c r="AC162" i="6"/>
  <c r="AC25" i="6"/>
  <c r="AC135" i="6"/>
  <c r="AC39" i="6"/>
  <c r="AC36" i="6"/>
  <c r="AC52" i="6"/>
  <c r="AC96" i="6"/>
  <c r="AC48" i="6"/>
  <c r="AC126" i="6"/>
  <c r="AC111" i="6"/>
  <c r="AC66" i="6"/>
  <c r="AC131" i="6"/>
  <c r="AC35" i="6"/>
  <c r="AC41" i="6"/>
  <c r="AC98" i="6"/>
  <c r="AC73" i="6"/>
  <c r="AC89" i="6"/>
  <c r="AC78" i="6"/>
  <c r="AC158" i="6"/>
  <c r="AC113" i="6"/>
  <c r="AC65" i="6"/>
  <c r="AC156" i="6"/>
  <c r="AC30" i="6"/>
  <c r="AC100" i="6"/>
  <c r="AC116" i="6"/>
  <c r="AC37" i="6"/>
  <c r="AC91" i="6"/>
  <c r="AC99" i="6"/>
  <c r="AC75" i="6"/>
  <c r="AC139" i="6"/>
  <c r="AC103" i="6"/>
  <c r="AC22" i="6"/>
  <c r="AC129" i="6"/>
  <c r="AC149" i="6"/>
  <c r="AC32" i="6"/>
  <c r="AC114" i="6"/>
  <c r="AC43" i="6"/>
  <c r="AC77" i="6"/>
  <c r="AC157" i="6"/>
  <c r="AC59" i="6"/>
  <c r="AC136" i="6"/>
  <c r="AC64" i="6"/>
  <c r="AC134" i="6"/>
  <c r="AC38" i="6"/>
  <c r="AC24" i="6"/>
  <c r="AC141" i="6"/>
  <c r="AC146" i="6"/>
  <c r="AC46" i="6"/>
  <c r="AC128" i="6"/>
  <c r="AC55" i="6"/>
  <c r="AC42" i="6"/>
  <c r="AC76" i="6"/>
  <c r="AC97" i="6"/>
  <c r="AC88" i="6"/>
  <c r="AC34" i="6"/>
  <c r="AC102" i="6"/>
  <c r="AC161" i="6"/>
  <c r="AC119" i="6"/>
  <c r="AC28" i="6"/>
  <c r="AC152" i="6"/>
  <c r="AC68" i="6"/>
  <c r="AC61" i="6"/>
  <c r="AC81" i="6"/>
  <c r="AC121" i="6"/>
  <c r="AC87" i="6"/>
  <c r="AC145" i="6"/>
  <c r="AC92" i="6"/>
  <c r="AC60" i="6"/>
  <c r="AC147" i="6"/>
  <c r="AC31" i="6"/>
  <c r="AC33" i="6"/>
  <c r="AC160" i="6"/>
  <c r="AC159" i="6"/>
  <c r="AC29" i="6"/>
  <c r="AC138" i="6"/>
  <c r="AC125" i="6"/>
  <c r="AC120" i="6"/>
  <c r="AC83" i="6"/>
  <c r="AC74" i="6"/>
  <c r="AC105" i="6"/>
  <c r="AC93" i="6"/>
  <c r="AC51" i="6"/>
  <c r="AC45" i="6"/>
  <c r="AC109" i="6"/>
  <c r="AC115" i="6"/>
  <c r="AC104" i="6"/>
  <c r="AC40" i="6"/>
  <c r="AC56" i="6"/>
  <c r="AC106" i="6"/>
  <c r="AC70" i="6"/>
  <c r="AC151" i="6"/>
  <c r="AW20" i="6"/>
  <c r="AW21" i="6" s="1"/>
  <c r="AO32" i="6"/>
  <c r="AO33" i="6" s="1"/>
  <c r="BE17" i="6"/>
  <c r="BM21" i="6"/>
  <c r="BM22" i="6"/>
  <c r="CK21" i="6"/>
  <c r="AG19" i="6"/>
  <c r="BU26" i="6"/>
  <c r="CC21" i="6"/>
  <c r="Q35" i="6"/>
  <c r="AF9" i="6" l="1"/>
  <c r="AE9" i="6"/>
  <c r="AO34" i="6"/>
  <c r="AO35" i="6" s="1"/>
  <c r="AW22" i="6"/>
  <c r="AW23" i="6" s="1"/>
  <c r="AW24" i="6" s="1"/>
  <c r="CC22" i="6"/>
  <c r="BU27" i="6"/>
  <c r="BU28" i="6" s="1"/>
  <c r="AG20" i="6"/>
  <c r="CK22" i="6"/>
  <c r="BM23" i="6"/>
  <c r="BE18" i="6"/>
  <c r="Q36" i="6"/>
  <c r="CC23" i="6" l="1"/>
  <c r="CC24" i="6" s="1"/>
  <c r="CC25" i="6" s="1"/>
  <c r="CC26" i="6" s="1"/>
  <c r="CC27" i="6" s="1"/>
  <c r="BU29" i="6"/>
  <c r="BU30" i="6" s="1"/>
  <c r="BU31" i="6" s="1"/>
  <c r="AW25" i="6"/>
  <c r="BM24" i="6"/>
  <c r="AG21" i="6"/>
  <c r="BU32" i="6"/>
  <c r="BE19" i="6"/>
  <c r="CK23" i="6"/>
  <c r="AO36" i="6"/>
  <c r="Q37" i="6"/>
  <c r="CC28" i="6" l="1"/>
  <c r="CC29" i="6" s="1"/>
  <c r="CC30" i="6" s="1"/>
  <c r="CC31" i="6" s="1"/>
  <c r="AO37" i="6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O64" i="6" s="1"/>
  <c r="AO65" i="6" s="1"/>
  <c r="AO66" i="6" s="1"/>
  <c r="AO67" i="6" s="1"/>
  <c r="AO68" i="6" s="1"/>
  <c r="AO69" i="6" s="1"/>
  <c r="AO70" i="6" s="1"/>
  <c r="AO71" i="6" s="1"/>
  <c r="AO72" i="6" s="1"/>
  <c r="AO73" i="6" s="1"/>
  <c r="AO74" i="6" s="1"/>
  <c r="AO75" i="6" s="1"/>
  <c r="AO76" i="6" s="1"/>
  <c r="AO77" i="6" s="1"/>
  <c r="AO78" i="6" s="1"/>
  <c r="AO79" i="6" s="1"/>
  <c r="AO80" i="6" s="1"/>
  <c r="AO81" i="6" s="1"/>
  <c r="AO82" i="6" s="1"/>
  <c r="AO83" i="6" s="1"/>
  <c r="AO84" i="6" s="1"/>
  <c r="AO85" i="6" s="1"/>
  <c r="AO86" i="6" s="1"/>
  <c r="AO87" i="6" s="1"/>
  <c r="AO88" i="6" s="1"/>
  <c r="AO89" i="6" s="1"/>
  <c r="AO90" i="6" s="1"/>
  <c r="AO91" i="6" s="1"/>
  <c r="AO92" i="6" s="1"/>
  <c r="AO93" i="6" s="1"/>
  <c r="AO94" i="6" s="1"/>
  <c r="AO95" i="6" s="1"/>
  <c r="AO96" i="6" s="1"/>
  <c r="AO97" i="6" s="1"/>
  <c r="AO98" i="6" s="1"/>
  <c r="AO99" i="6" s="1"/>
  <c r="AO100" i="6" s="1"/>
  <c r="AO101" i="6" s="1"/>
  <c r="AO102" i="6" s="1"/>
  <c r="AO103" i="6" s="1"/>
  <c r="AO104" i="6" s="1"/>
  <c r="AO105" i="6" s="1"/>
  <c r="AO106" i="6" s="1"/>
  <c r="AO107" i="6" s="1"/>
  <c r="AO108" i="6" s="1"/>
  <c r="AO109" i="6" s="1"/>
  <c r="AO110" i="6" s="1"/>
  <c r="AO111" i="6" s="1"/>
  <c r="AO112" i="6" s="1"/>
  <c r="AO113" i="6" s="1"/>
  <c r="AO114" i="6" s="1"/>
  <c r="AO115" i="6" s="1"/>
  <c r="AO116" i="6" s="1"/>
  <c r="AO117" i="6" s="1"/>
  <c r="AO118" i="6" s="1"/>
  <c r="AO119" i="6" s="1"/>
  <c r="AO120" i="6" s="1"/>
  <c r="AO121" i="6" s="1"/>
  <c r="AO122" i="6" s="1"/>
  <c r="AO123" i="6" s="1"/>
  <c r="AO124" i="6" s="1"/>
  <c r="AO125" i="6" s="1"/>
  <c r="AO126" i="6" s="1"/>
  <c r="AO127" i="6" s="1"/>
  <c r="AO128" i="6" s="1"/>
  <c r="AO129" i="6" s="1"/>
  <c r="AO130" i="6" s="1"/>
  <c r="AO131" i="6" s="1"/>
  <c r="AO132" i="6" s="1"/>
  <c r="AO133" i="6" s="1"/>
  <c r="AO134" i="6" s="1"/>
  <c r="AO135" i="6" s="1"/>
  <c r="AO136" i="6" s="1"/>
  <c r="AO137" i="6" s="1"/>
  <c r="AO138" i="6" s="1"/>
  <c r="AO139" i="6" s="1"/>
  <c r="AO140" i="6" s="1"/>
  <c r="AO141" i="6" s="1"/>
  <c r="AO142" i="6" s="1"/>
  <c r="AO143" i="6" s="1"/>
  <c r="AO144" i="6" s="1"/>
  <c r="AO145" i="6" s="1"/>
  <c r="AO146" i="6" s="1"/>
  <c r="AO147" i="6" s="1"/>
  <c r="AO148" i="6" s="1"/>
  <c r="AO149" i="6" s="1"/>
  <c r="AO150" i="6" s="1"/>
  <c r="AO151" i="6" s="1"/>
  <c r="AO152" i="6" s="1"/>
  <c r="AO153" i="6" s="1"/>
  <c r="AO154" i="6" s="1"/>
  <c r="AO155" i="6" s="1"/>
  <c r="AO156" i="6" s="1"/>
  <c r="AO157" i="6" s="1"/>
  <c r="AO158" i="6" s="1"/>
  <c r="BU33" i="6"/>
  <c r="AG22" i="6"/>
  <c r="BE20" i="6"/>
  <c r="CK24" i="6"/>
  <c r="BM25" i="6"/>
  <c r="AW26" i="6"/>
  <c r="Q38" i="6"/>
  <c r="CC32" i="6" l="1"/>
  <c r="CK25" i="6"/>
  <c r="AG23" i="6"/>
  <c r="BM26" i="6"/>
  <c r="BU34" i="6"/>
  <c r="AW27" i="6"/>
  <c r="BE21" i="6"/>
  <c r="BE22" i="6" s="1"/>
  <c r="BE23" i="6" s="1"/>
  <c r="AO159" i="6"/>
  <c r="AO160" i="6" s="1"/>
  <c r="AO161" i="6" s="1"/>
  <c r="AO162" i="6" s="1"/>
  <c r="Q39" i="6"/>
  <c r="CC33" i="6" l="1"/>
  <c r="BE24" i="6"/>
  <c r="BE25" i="6" s="1"/>
  <c r="BE26" i="6" s="1"/>
  <c r="BE27" i="6" s="1"/>
  <c r="BE28" i="6" s="1"/>
  <c r="BE29" i="6" s="1"/>
  <c r="BE30" i="6" s="1"/>
  <c r="BE31" i="6" s="1"/>
  <c r="BE32" i="6"/>
  <c r="BE33" i="6" s="1"/>
  <c r="BE34" i="6" s="1"/>
  <c r="AW28" i="6"/>
  <c r="CK26" i="6"/>
  <c r="BU35" i="6"/>
  <c r="BM27" i="6"/>
  <c r="AG24" i="6"/>
  <c r="Q40" i="6"/>
  <c r="BE35" i="6" l="1"/>
  <c r="BE36" i="6" s="1"/>
  <c r="BE37" i="6" s="1"/>
  <c r="BE38" i="6" s="1"/>
  <c r="BE39" i="6" s="1"/>
  <c r="BE40" i="6" s="1"/>
  <c r="BE41" i="6" s="1"/>
  <c r="BE42" i="6" s="1"/>
  <c r="BE43" i="6" s="1"/>
  <c r="BE44" i="6" s="1"/>
  <c r="BE45" i="6" s="1"/>
  <c r="BE46" i="6" s="1"/>
  <c r="BE47" i="6" s="1"/>
  <c r="BE48" i="6" s="1"/>
  <c r="BE49" i="6" s="1"/>
  <c r="BE50" i="6" s="1"/>
  <c r="BE51" i="6" s="1"/>
  <c r="BE52" i="6" s="1"/>
  <c r="BE53" i="6" s="1"/>
  <c r="BE54" i="6" s="1"/>
  <c r="BE55" i="6" s="1"/>
  <c r="BE56" i="6" s="1"/>
  <c r="BE57" i="6" s="1"/>
  <c r="BE58" i="6" s="1"/>
  <c r="BE59" i="6" s="1"/>
  <c r="BE60" i="6" s="1"/>
  <c r="BE61" i="6" s="1"/>
  <c r="BE62" i="6" s="1"/>
  <c r="BE63" i="6" s="1"/>
  <c r="BE64" i="6" s="1"/>
  <c r="BE65" i="6" s="1"/>
  <c r="BE66" i="6" s="1"/>
  <c r="BE67" i="6" s="1"/>
  <c r="BE68" i="6" s="1"/>
  <c r="BE69" i="6" s="1"/>
  <c r="BE70" i="6" s="1"/>
  <c r="BE71" i="6" s="1"/>
  <c r="BE72" i="6" s="1"/>
  <c r="BE73" i="6" s="1"/>
  <c r="BE74" i="6" s="1"/>
  <c r="BE75" i="6" s="1"/>
  <c r="BE76" i="6" s="1"/>
  <c r="BE77" i="6" s="1"/>
  <c r="BE78" i="6" s="1"/>
  <c r="BE79" i="6" s="1"/>
  <c r="BE80" i="6" s="1"/>
  <c r="BE81" i="6" s="1"/>
  <c r="BE82" i="6" s="1"/>
  <c r="BE83" i="6" s="1"/>
  <c r="BE84" i="6" s="1"/>
  <c r="BE85" i="6" s="1"/>
  <c r="BE86" i="6" s="1"/>
  <c r="BE87" i="6" s="1"/>
  <c r="BE88" i="6" s="1"/>
  <c r="BE89" i="6" s="1"/>
  <c r="BE90" i="6" s="1"/>
  <c r="BE91" i="6" s="1"/>
  <c r="BE92" i="6" s="1"/>
  <c r="BE93" i="6" s="1"/>
  <c r="BE94" i="6" s="1"/>
  <c r="BE95" i="6" s="1"/>
  <c r="BE96" i="6" s="1"/>
  <c r="BE97" i="6" s="1"/>
  <c r="BE98" i="6" s="1"/>
  <c r="BE99" i="6" s="1"/>
  <c r="BE100" i="6" s="1"/>
  <c r="BE101" i="6" s="1"/>
  <c r="BE102" i="6" s="1"/>
  <c r="BE103" i="6" s="1"/>
  <c r="BE104" i="6" s="1"/>
  <c r="BE105" i="6" s="1"/>
  <c r="BE106" i="6" s="1"/>
  <c r="BE107" i="6" s="1"/>
  <c r="BE108" i="6" s="1"/>
  <c r="BE109" i="6" s="1"/>
  <c r="BE110" i="6" s="1"/>
  <c r="BE111" i="6" s="1"/>
  <c r="BE112" i="6" s="1"/>
  <c r="BE113" i="6" s="1"/>
  <c r="BE114" i="6" s="1"/>
  <c r="BE115" i="6" s="1"/>
  <c r="BE116" i="6" s="1"/>
  <c r="BE117" i="6" s="1"/>
  <c r="BE118" i="6" s="1"/>
  <c r="BE119" i="6" s="1"/>
  <c r="BE120" i="6" s="1"/>
  <c r="BE121" i="6" s="1"/>
  <c r="BE122" i="6" s="1"/>
  <c r="BE123" i="6" s="1"/>
  <c r="BE124" i="6" s="1"/>
  <c r="BE125" i="6" s="1"/>
  <c r="BE126" i="6" s="1"/>
  <c r="BE127" i="6" s="1"/>
  <c r="BE128" i="6" s="1"/>
  <c r="BE129" i="6" s="1"/>
  <c r="BE130" i="6" s="1"/>
  <c r="BE131" i="6" s="1"/>
  <c r="BE132" i="6" s="1"/>
  <c r="BE133" i="6" s="1"/>
  <c r="BE134" i="6" s="1"/>
  <c r="BE135" i="6" s="1"/>
  <c r="BE136" i="6" s="1"/>
  <c r="BE137" i="6" s="1"/>
  <c r="BE138" i="6" s="1"/>
  <c r="BE139" i="6" s="1"/>
  <c r="BE140" i="6" s="1"/>
  <c r="BE141" i="6" s="1"/>
  <c r="BE142" i="6" s="1"/>
  <c r="BE143" i="6" s="1"/>
  <c r="BE144" i="6" s="1"/>
  <c r="BE145" i="6" s="1"/>
  <c r="BE146" i="6" s="1"/>
  <c r="BE147" i="6" s="1"/>
  <c r="BE148" i="6" s="1"/>
  <c r="BE149" i="6" s="1"/>
  <c r="BE150" i="6" s="1"/>
  <c r="BE151" i="6" s="1"/>
  <c r="BE152" i="6" s="1"/>
  <c r="BE153" i="6" s="1"/>
  <c r="BE154" i="6" s="1"/>
  <c r="BE155" i="6" s="1"/>
  <c r="BE156" i="6" s="1"/>
  <c r="BE157" i="6" s="1"/>
  <c r="BE158" i="6" s="1"/>
  <c r="BE159" i="6" s="1"/>
  <c r="CC34" i="6"/>
  <c r="BM28" i="6"/>
  <c r="CK27" i="6"/>
  <c r="AW29" i="6"/>
  <c r="BU36" i="6"/>
  <c r="AG25" i="6"/>
  <c r="Q41" i="6"/>
  <c r="CC35" i="6" l="1"/>
  <c r="BE160" i="6"/>
  <c r="BE161" i="6" s="1"/>
  <c r="BE162" i="6" s="1"/>
  <c r="BU37" i="6"/>
  <c r="BU38" i="6" s="1"/>
  <c r="BU39" i="6" s="1"/>
  <c r="BU40" i="6" s="1"/>
  <c r="BU41" i="6" s="1"/>
  <c r="BU42" i="6" s="1"/>
  <c r="BU43" i="6" s="1"/>
  <c r="BU44" i="6" s="1"/>
  <c r="BU45" i="6" s="1"/>
  <c r="BU46" i="6" s="1"/>
  <c r="BU47" i="6" s="1"/>
  <c r="BU48" i="6" s="1"/>
  <c r="BU49" i="6" s="1"/>
  <c r="BU50" i="6" s="1"/>
  <c r="BU51" i="6" s="1"/>
  <c r="BU52" i="6" s="1"/>
  <c r="BU53" i="6" s="1"/>
  <c r="BU54" i="6" s="1"/>
  <c r="BU55" i="6" s="1"/>
  <c r="BU56" i="6" s="1"/>
  <c r="BU57" i="6" s="1"/>
  <c r="BU58" i="6" s="1"/>
  <c r="BU59" i="6" s="1"/>
  <c r="BU60" i="6" s="1"/>
  <c r="BU61" i="6" s="1"/>
  <c r="BU62" i="6" s="1"/>
  <c r="BU63" i="6" s="1"/>
  <c r="BU64" i="6" s="1"/>
  <c r="BU65" i="6" s="1"/>
  <c r="BU66" i="6" s="1"/>
  <c r="BU67" i="6" s="1"/>
  <c r="BU68" i="6" s="1"/>
  <c r="BU69" i="6" s="1"/>
  <c r="BU70" i="6" s="1"/>
  <c r="BU71" i="6" s="1"/>
  <c r="BU72" i="6" s="1"/>
  <c r="BU73" i="6" s="1"/>
  <c r="BU74" i="6" s="1"/>
  <c r="BU75" i="6" s="1"/>
  <c r="BU76" i="6" s="1"/>
  <c r="BU77" i="6" s="1"/>
  <c r="BU78" i="6" s="1"/>
  <c r="BU79" i="6" s="1"/>
  <c r="BU80" i="6" s="1"/>
  <c r="BU81" i="6" s="1"/>
  <c r="BU82" i="6" s="1"/>
  <c r="BU83" i="6" s="1"/>
  <c r="BU84" i="6" s="1"/>
  <c r="BU85" i="6" s="1"/>
  <c r="BU86" i="6" s="1"/>
  <c r="BU87" i="6" s="1"/>
  <c r="BU88" i="6" s="1"/>
  <c r="BU89" i="6" s="1"/>
  <c r="BU90" i="6" s="1"/>
  <c r="BU91" i="6" s="1"/>
  <c r="BU92" i="6" s="1"/>
  <c r="BU93" i="6" s="1"/>
  <c r="BU94" i="6" s="1"/>
  <c r="BU95" i="6" s="1"/>
  <c r="BU96" i="6" s="1"/>
  <c r="BU97" i="6" s="1"/>
  <c r="BU98" i="6" s="1"/>
  <c r="BU99" i="6" s="1"/>
  <c r="BU100" i="6" s="1"/>
  <c r="BU101" i="6" s="1"/>
  <c r="BU102" i="6" s="1"/>
  <c r="BU103" i="6" s="1"/>
  <c r="BU104" i="6" s="1"/>
  <c r="BU105" i="6" s="1"/>
  <c r="BU106" i="6" s="1"/>
  <c r="BU107" i="6" s="1"/>
  <c r="BU108" i="6" s="1"/>
  <c r="BU109" i="6" s="1"/>
  <c r="BU110" i="6" s="1"/>
  <c r="BU111" i="6" s="1"/>
  <c r="BU112" i="6" s="1"/>
  <c r="BU113" i="6" s="1"/>
  <c r="BU114" i="6" s="1"/>
  <c r="BU115" i="6" s="1"/>
  <c r="BU116" i="6" s="1"/>
  <c r="BU117" i="6" s="1"/>
  <c r="BU118" i="6" s="1"/>
  <c r="BU119" i="6" s="1"/>
  <c r="BU120" i="6" s="1"/>
  <c r="BU121" i="6" s="1"/>
  <c r="BU122" i="6" s="1"/>
  <c r="BU123" i="6" s="1"/>
  <c r="BU124" i="6" s="1"/>
  <c r="BU125" i="6" s="1"/>
  <c r="BU126" i="6" s="1"/>
  <c r="BU127" i="6" s="1"/>
  <c r="BU128" i="6" s="1"/>
  <c r="BU129" i="6" s="1"/>
  <c r="BU130" i="6" s="1"/>
  <c r="BU131" i="6" s="1"/>
  <c r="BU132" i="6" s="1"/>
  <c r="BU133" i="6" s="1"/>
  <c r="BU134" i="6" s="1"/>
  <c r="BU135" i="6" s="1"/>
  <c r="BU136" i="6" s="1"/>
  <c r="BU137" i="6" s="1"/>
  <c r="BU138" i="6" s="1"/>
  <c r="BU139" i="6" s="1"/>
  <c r="BU140" i="6" s="1"/>
  <c r="BU141" i="6" s="1"/>
  <c r="BU142" i="6" s="1"/>
  <c r="BU143" i="6" s="1"/>
  <c r="BU144" i="6" s="1"/>
  <c r="BU145" i="6" s="1"/>
  <c r="BU146" i="6" s="1"/>
  <c r="BU147" i="6" s="1"/>
  <c r="BU148" i="6" s="1"/>
  <c r="BU149" i="6" s="1"/>
  <c r="BU150" i="6" s="1"/>
  <c r="BU151" i="6" s="1"/>
  <c r="BU152" i="6" s="1"/>
  <c r="BU153" i="6" s="1"/>
  <c r="BU154" i="6" s="1"/>
  <c r="BU155" i="6" s="1"/>
  <c r="BU156" i="6" s="1"/>
  <c r="BU157" i="6" s="1"/>
  <c r="BU158" i="6" s="1"/>
  <c r="BU159" i="6" s="1"/>
  <c r="BU160" i="6" s="1"/>
  <c r="BU161" i="6" s="1"/>
  <c r="BU162" i="6" s="1"/>
  <c r="AW30" i="6"/>
  <c r="AG26" i="6"/>
  <c r="BM29" i="6"/>
  <c r="CK28" i="6"/>
  <c r="CK29" i="6" s="1"/>
  <c r="CK30" i="6" s="1"/>
  <c r="CK31" i="6" s="1"/>
  <c r="CK32" i="6" s="1"/>
  <c r="CK33" i="6" s="1"/>
  <c r="CK34" i="6" s="1"/>
  <c r="CK35" i="6" s="1"/>
  <c r="CK36" i="6" s="1"/>
  <c r="CK37" i="6" s="1"/>
  <c r="CK38" i="6" s="1"/>
  <c r="CK39" i="6" s="1"/>
  <c r="CK40" i="6" s="1"/>
  <c r="CK41" i="6" s="1"/>
  <c r="CK42" i="6" s="1"/>
  <c r="Q42" i="6"/>
  <c r="CC36" i="6" l="1"/>
  <c r="CK43" i="6"/>
  <c r="AG27" i="6"/>
  <c r="AW31" i="6"/>
  <c r="AW32" i="6" s="1"/>
  <c r="AW33" i="6" s="1"/>
  <c r="AW34" i="6" s="1"/>
  <c r="AW35" i="6" s="1"/>
  <c r="AW36" i="6" s="1"/>
  <c r="AW37" i="6" s="1"/>
  <c r="AW38" i="6" s="1"/>
  <c r="AW39" i="6" s="1"/>
  <c r="AW40" i="6" s="1"/>
  <c r="AW41" i="6" s="1"/>
  <c r="AW42" i="6" s="1"/>
  <c r="AW43" i="6" s="1"/>
  <c r="AW44" i="6" s="1"/>
  <c r="AW45" i="6" s="1"/>
  <c r="AW46" i="6" s="1"/>
  <c r="AW47" i="6" s="1"/>
  <c r="AW48" i="6" s="1"/>
  <c r="AW49" i="6" s="1"/>
  <c r="AW50" i="6" s="1"/>
  <c r="AW51" i="6" s="1"/>
  <c r="AW52" i="6" s="1"/>
  <c r="AW53" i="6" s="1"/>
  <c r="AW54" i="6" s="1"/>
  <c r="AW55" i="6" s="1"/>
  <c r="AW56" i="6" s="1"/>
  <c r="AW57" i="6" s="1"/>
  <c r="AW58" i="6" s="1"/>
  <c r="AW59" i="6" s="1"/>
  <c r="AW60" i="6" s="1"/>
  <c r="AW61" i="6" s="1"/>
  <c r="AW62" i="6" s="1"/>
  <c r="AW63" i="6" s="1"/>
  <c r="AW64" i="6" s="1"/>
  <c r="AW65" i="6" s="1"/>
  <c r="AW66" i="6" s="1"/>
  <c r="AW67" i="6" s="1"/>
  <c r="AW68" i="6" s="1"/>
  <c r="AW69" i="6" s="1"/>
  <c r="AW70" i="6" s="1"/>
  <c r="AW71" i="6" s="1"/>
  <c r="AW72" i="6" s="1"/>
  <c r="AW73" i="6" s="1"/>
  <c r="AW74" i="6" s="1"/>
  <c r="AW75" i="6" s="1"/>
  <c r="AW76" i="6" s="1"/>
  <c r="AW77" i="6" s="1"/>
  <c r="AW78" i="6" s="1"/>
  <c r="AW79" i="6" s="1"/>
  <c r="AW80" i="6" s="1"/>
  <c r="AW81" i="6" s="1"/>
  <c r="AW82" i="6" s="1"/>
  <c r="AW83" i="6" s="1"/>
  <c r="AW84" i="6" s="1"/>
  <c r="AW85" i="6" s="1"/>
  <c r="AW86" i="6" s="1"/>
  <c r="AW87" i="6" s="1"/>
  <c r="AW88" i="6" s="1"/>
  <c r="AW89" i="6" s="1"/>
  <c r="AW90" i="6" s="1"/>
  <c r="AW91" i="6" s="1"/>
  <c r="AW92" i="6" s="1"/>
  <c r="AW93" i="6" s="1"/>
  <c r="AW94" i="6" s="1"/>
  <c r="AW95" i="6" s="1"/>
  <c r="AW96" i="6" s="1"/>
  <c r="AW97" i="6" s="1"/>
  <c r="AW98" i="6" s="1"/>
  <c r="AW99" i="6" s="1"/>
  <c r="AW100" i="6" s="1"/>
  <c r="AW101" i="6" s="1"/>
  <c r="AW102" i="6" s="1"/>
  <c r="AW103" i="6" s="1"/>
  <c r="AW104" i="6" s="1"/>
  <c r="AW105" i="6" s="1"/>
  <c r="AW106" i="6" s="1"/>
  <c r="AW107" i="6" s="1"/>
  <c r="AW108" i="6" s="1"/>
  <c r="AW109" i="6" s="1"/>
  <c r="AW110" i="6" s="1"/>
  <c r="AW111" i="6" s="1"/>
  <c r="AW112" i="6" s="1"/>
  <c r="AW113" i="6" s="1"/>
  <c r="AW114" i="6" s="1"/>
  <c r="AW115" i="6" s="1"/>
  <c r="AW116" i="6" s="1"/>
  <c r="AW117" i="6" s="1"/>
  <c r="AW118" i="6" s="1"/>
  <c r="AW119" i="6" s="1"/>
  <c r="AW120" i="6" s="1"/>
  <c r="AW121" i="6" s="1"/>
  <c r="AW122" i="6" s="1"/>
  <c r="AW123" i="6" s="1"/>
  <c r="AW124" i="6" s="1"/>
  <c r="AW125" i="6" s="1"/>
  <c r="AW126" i="6" s="1"/>
  <c r="AW127" i="6" s="1"/>
  <c r="AW128" i="6" s="1"/>
  <c r="AW129" i="6" s="1"/>
  <c r="AW130" i="6" s="1"/>
  <c r="AW131" i="6" s="1"/>
  <c r="AW132" i="6" s="1"/>
  <c r="AW133" i="6" s="1"/>
  <c r="AW134" i="6" s="1"/>
  <c r="AW135" i="6" s="1"/>
  <c r="AW136" i="6" s="1"/>
  <c r="AW137" i="6" s="1"/>
  <c r="AW138" i="6" s="1"/>
  <c r="AW139" i="6" s="1"/>
  <c r="AW140" i="6" s="1"/>
  <c r="AW141" i="6" s="1"/>
  <c r="AW142" i="6" s="1"/>
  <c r="AW143" i="6" s="1"/>
  <c r="AW144" i="6" s="1"/>
  <c r="AW145" i="6" s="1"/>
  <c r="AW146" i="6" s="1"/>
  <c r="AW147" i="6" s="1"/>
  <c r="AW148" i="6" s="1"/>
  <c r="AW149" i="6" s="1"/>
  <c r="AW150" i="6" s="1"/>
  <c r="AW151" i="6" s="1"/>
  <c r="AW152" i="6" s="1"/>
  <c r="AW153" i="6" s="1"/>
  <c r="AW154" i="6" s="1"/>
  <c r="AW155" i="6" s="1"/>
  <c r="AW156" i="6" s="1"/>
  <c r="AW157" i="6" s="1"/>
  <c r="AW158" i="6" s="1"/>
  <c r="AW159" i="6" s="1"/>
  <c r="BM30" i="6"/>
  <c r="Q43" i="6"/>
  <c r="AW160" i="6" l="1"/>
  <c r="AW161" i="6" s="1"/>
  <c r="AW162" i="6" s="1"/>
  <c r="CC37" i="6"/>
  <c r="CK44" i="6"/>
  <c r="BM31" i="6"/>
  <c r="AG28" i="6"/>
  <c r="Q44" i="6"/>
  <c r="CC38" i="6" l="1"/>
  <c r="CK45" i="6"/>
  <c r="AG29" i="6"/>
  <c r="BM32" i="6"/>
  <c r="Q45" i="6"/>
  <c r="Q46" i="6" s="1"/>
  <c r="Q47" i="6" s="1"/>
  <c r="Q48" i="6" s="1"/>
  <c r="Q49" i="6" s="1"/>
  <c r="Q50" i="6" s="1"/>
  <c r="Q51" i="6" s="1"/>
  <c r="Q52" i="6" s="1"/>
  <c r="Q53" i="6" s="1"/>
  <c r="Q54" i="6" s="1"/>
  <c r="Q55" i="6" s="1"/>
  <c r="Q56" i="6" s="1"/>
  <c r="Q57" i="6" s="1"/>
  <c r="Q58" i="6" s="1"/>
  <c r="Q59" i="6" s="1"/>
  <c r="Q60" i="6" s="1"/>
  <c r="Q61" i="6" s="1"/>
  <c r="Q62" i="6" s="1"/>
  <c r="Q63" i="6" s="1"/>
  <c r="Q64" i="6" s="1"/>
  <c r="Q65" i="6" s="1"/>
  <c r="Q66" i="6" s="1"/>
  <c r="Q67" i="6" s="1"/>
  <c r="Q68" i="6" s="1"/>
  <c r="Q69" i="6" s="1"/>
  <c r="Q70" i="6" s="1"/>
  <c r="Q71" i="6" s="1"/>
  <c r="Q72" i="6" s="1"/>
  <c r="Q73" i="6" s="1"/>
  <c r="Q74" i="6" s="1"/>
  <c r="Q75" i="6" s="1"/>
  <c r="Q76" i="6" s="1"/>
  <c r="Q77" i="6" s="1"/>
  <c r="Q78" i="6" s="1"/>
  <c r="Q79" i="6" s="1"/>
  <c r="Q80" i="6" s="1"/>
  <c r="Q81" i="6" s="1"/>
  <c r="Q82" i="6" s="1"/>
  <c r="Q83" i="6" s="1"/>
  <c r="Q84" i="6" s="1"/>
  <c r="Q85" i="6" s="1"/>
  <c r="Q86" i="6" s="1"/>
  <c r="Q87" i="6" s="1"/>
  <c r="Q88" i="6" s="1"/>
  <c r="Q89" i="6" s="1"/>
  <c r="Q90" i="6" s="1"/>
  <c r="Q91" i="6" s="1"/>
  <c r="Q92" i="6" s="1"/>
  <c r="Q93" i="6" s="1"/>
  <c r="Q94" i="6" s="1"/>
  <c r="Q95" i="6" s="1"/>
  <c r="Q96" i="6" s="1"/>
  <c r="Q97" i="6" s="1"/>
  <c r="Q98" i="6" s="1"/>
  <c r="Q99" i="6" s="1"/>
  <c r="Q100" i="6" s="1"/>
  <c r="Q101" i="6" s="1"/>
  <c r="Q102" i="6" s="1"/>
  <c r="Q103" i="6" s="1"/>
  <c r="Q104" i="6" s="1"/>
  <c r="Q105" i="6" s="1"/>
  <c r="Q106" i="6" s="1"/>
  <c r="Q107" i="6" s="1"/>
  <c r="Q108" i="6" s="1"/>
  <c r="Q109" i="6" s="1"/>
  <c r="Q110" i="6" s="1"/>
  <c r="Q111" i="6" s="1"/>
  <c r="Q112" i="6" s="1"/>
  <c r="Q113" i="6" s="1"/>
  <c r="Q114" i="6" s="1"/>
  <c r="Q115" i="6" s="1"/>
  <c r="Q116" i="6" s="1"/>
  <c r="Q117" i="6" s="1"/>
  <c r="Q118" i="6" s="1"/>
  <c r="Q119" i="6" s="1"/>
  <c r="Q120" i="6" s="1"/>
  <c r="Q121" i="6" s="1"/>
  <c r="Q122" i="6" s="1"/>
  <c r="Q123" i="6" s="1"/>
  <c r="Q124" i="6" s="1"/>
  <c r="Q125" i="6" s="1"/>
  <c r="Q126" i="6" s="1"/>
  <c r="Q127" i="6" s="1"/>
  <c r="Q128" i="6" s="1"/>
  <c r="Q129" i="6" s="1"/>
  <c r="Q130" i="6" s="1"/>
  <c r="Q131" i="6" s="1"/>
  <c r="Q132" i="6" s="1"/>
  <c r="Q133" i="6" s="1"/>
  <c r="Q134" i="6" s="1"/>
  <c r="Q135" i="6" s="1"/>
  <c r="Q136" i="6" s="1"/>
  <c r="Q137" i="6" s="1"/>
  <c r="Q138" i="6" s="1"/>
  <c r="Q139" i="6" s="1"/>
  <c r="Q140" i="6" s="1"/>
  <c r="Q141" i="6" s="1"/>
  <c r="Q142" i="6" s="1"/>
  <c r="Q143" i="6" s="1"/>
  <c r="Q144" i="6" s="1"/>
  <c r="Q145" i="6" s="1"/>
  <c r="Q146" i="6" s="1"/>
  <c r="Q147" i="6" s="1"/>
  <c r="Q148" i="6" s="1"/>
  <c r="Q149" i="6" s="1"/>
  <c r="Q150" i="6" s="1"/>
  <c r="Q151" i="6" s="1"/>
  <c r="Q152" i="6" s="1"/>
  <c r="Q153" i="6" s="1"/>
  <c r="Q154" i="6" s="1"/>
  <c r="Q155" i="6" s="1"/>
  <c r="Q156" i="6" s="1"/>
  <c r="Q157" i="6" s="1"/>
  <c r="Q158" i="6" s="1"/>
  <c r="Q159" i="6" s="1"/>
  <c r="Q160" i="6" s="1"/>
  <c r="Q161" i="6" s="1"/>
  <c r="Q162" i="6" s="1"/>
  <c r="U9" i="6" l="1"/>
  <c r="U11" i="6"/>
  <c r="U12" i="6"/>
  <c r="U10" i="6"/>
  <c r="DA10" i="6" s="1"/>
  <c r="U17" i="6"/>
  <c r="U15" i="6"/>
  <c r="U13" i="6"/>
  <c r="U14" i="6"/>
  <c r="U16" i="6"/>
  <c r="CC39" i="6"/>
  <c r="U40" i="6"/>
  <c r="U32" i="6"/>
  <c r="U162" i="6"/>
  <c r="U159" i="6"/>
  <c r="U118" i="6"/>
  <c r="U66" i="6"/>
  <c r="U25" i="6"/>
  <c r="U141" i="6"/>
  <c r="U110" i="6"/>
  <c r="U160" i="6"/>
  <c r="U68" i="6"/>
  <c r="U121" i="6"/>
  <c r="U161" i="6"/>
  <c r="U56" i="6"/>
  <c r="U21" i="6"/>
  <c r="U144" i="6"/>
  <c r="U18" i="6"/>
  <c r="U34" i="6"/>
  <c r="U150" i="6"/>
  <c r="U43" i="6"/>
  <c r="U82" i="6"/>
  <c r="U50" i="6"/>
  <c r="U52" i="6"/>
  <c r="U108" i="6"/>
  <c r="U92" i="6"/>
  <c r="U123" i="6"/>
  <c r="U151" i="6"/>
  <c r="U119" i="6"/>
  <c r="U140" i="6"/>
  <c r="U99" i="6"/>
  <c r="U138" i="6"/>
  <c r="U106" i="6"/>
  <c r="U128" i="6"/>
  <c r="U47" i="6"/>
  <c r="U22" i="6"/>
  <c r="U155" i="6"/>
  <c r="U158" i="6"/>
  <c r="U124" i="6"/>
  <c r="U130" i="6"/>
  <c r="U57" i="6"/>
  <c r="U137" i="6"/>
  <c r="U112" i="6"/>
  <c r="U109" i="6"/>
  <c r="U157" i="6"/>
  <c r="U86" i="6"/>
  <c r="U42" i="6"/>
  <c r="U111" i="6"/>
  <c r="U79" i="6"/>
  <c r="U24" i="6"/>
  <c r="U102" i="6"/>
  <c r="U139" i="6"/>
  <c r="U19" i="6"/>
  <c r="U62" i="6"/>
  <c r="U44" i="6"/>
  <c r="U28" i="6"/>
  <c r="U104" i="6"/>
  <c r="U20" i="6"/>
  <c r="U37" i="6"/>
  <c r="U72" i="6"/>
  <c r="U120" i="6"/>
  <c r="U91" i="6"/>
  <c r="U115" i="6"/>
  <c r="U83" i="6"/>
  <c r="U53" i="6"/>
  <c r="U135" i="6"/>
  <c r="U154" i="6"/>
  <c r="U149" i="6"/>
  <c r="U133" i="6"/>
  <c r="U107" i="6"/>
  <c r="U75" i="6"/>
  <c r="U49" i="6"/>
  <c r="U48" i="6"/>
  <c r="U45" i="6"/>
  <c r="U93" i="6"/>
  <c r="U39" i="6"/>
  <c r="U36" i="6"/>
  <c r="U126" i="6"/>
  <c r="U54" i="6"/>
  <c r="U23" i="6"/>
  <c r="U142" i="6"/>
  <c r="U90" i="6"/>
  <c r="U58" i="6"/>
  <c r="U84" i="6"/>
  <c r="U81" i="6"/>
  <c r="U65" i="6"/>
  <c r="U132" i="6"/>
  <c r="U116" i="6"/>
  <c r="U67" i="6"/>
  <c r="U35" i="6"/>
  <c r="U41" i="6"/>
  <c r="U114" i="6"/>
  <c r="U113" i="6"/>
  <c r="U63" i="6"/>
  <c r="U60" i="6"/>
  <c r="U26" i="6"/>
  <c r="U61" i="6"/>
  <c r="U94" i="6"/>
  <c r="U33" i="6"/>
  <c r="U77" i="6"/>
  <c r="U88" i="6"/>
  <c r="U156" i="6"/>
  <c r="U143" i="6"/>
  <c r="U78" i="6"/>
  <c r="U46" i="6"/>
  <c r="U89" i="6"/>
  <c r="U55" i="6"/>
  <c r="U59" i="6"/>
  <c r="U27" i="6"/>
  <c r="U125" i="6"/>
  <c r="U87" i="6"/>
  <c r="U153" i="6"/>
  <c r="U64" i="6"/>
  <c r="U145" i="6"/>
  <c r="U129" i="6"/>
  <c r="U95" i="6"/>
  <c r="U38" i="6"/>
  <c r="U76" i="6"/>
  <c r="U122" i="6"/>
  <c r="U31" i="6"/>
  <c r="U127" i="6"/>
  <c r="U103" i="6"/>
  <c r="U71" i="6"/>
  <c r="U74" i="6"/>
  <c r="U152" i="6"/>
  <c r="U131" i="6"/>
  <c r="U96" i="6"/>
  <c r="U80" i="6"/>
  <c r="U30" i="6"/>
  <c r="U134" i="6"/>
  <c r="U85" i="6"/>
  <c r="U69" i="6"/>
  <c r="U146" i="6"/>
  <c r="U117" i="6"/>
  <c r="U105" i="6"/>
  <c r="U73" i="6"/>
  <c r="U97" i="6"/>
  <c r="U51" i="6"/>
  <c r="U148" i="6"/>
  <c r="U100" i="6"/>
  <c r="U70" i="6"/>
  <c r="U101" i="6"/>
  <c r="U136" i="6"/>
  <c r="U29" i="6"/>
  <c r="U98" i="6"/>
  <c r="U147" i="6"/>
  <c r="CK46" i="6"/>
  <c r="BM33" i="6"/>
  <c r="AG30" i="6"/>
  <c r="DA14" i="6"/>
  <c r="DA15" i="6"/>
  <c r="DA17" i="6"/>
  <c r="DA12" i="6"/>
  <c r="DA16" i="6"/>
  <c r="DA13" i="6"/>
  <c r="DA11" i="6"/>
  <c r="X9" i="6" l="1"/>
  <c r="W9" i="6"/>
  <c r="CC40" i="6"/>
  <c r="CK47" i="6"/>
  <c r="AG31" i="6"/>
  <c r="BM34" i="6"/>
  <c r="CC41" i="6" l="1"/>
  <c r="CC42" i="6" s="1"/>
  <c r="CC43" i="6" s="1"/>
  <c r="CC44" i="6" s="1"/>
  <c r="CC45" i="6" s="1"/>
  <c r="CC46" i="6" s="1"/>
  <c r="CC47" i="6" s="1"/>
  <c r="CC48" i="6" s="1"/>
  <c r="CC49" i="6" s="1"/>
  <c r="CC50" i="6" s="1"/>
  <c r="CC51" i="6" s="1"/>
  <c r="CC52" i="6" s="1"/>
  <c r="CC53" i="6" s="1"/>
  <c r="CC54" i="6" s="1"/>
  <c r="CC55" i="6" s="1"/>
  <c r="CC56" i="6" s="1"/>
  <c r="CC57" i="6" s="1"/>
  <c r="CC58" i="6" s="1"/>
  <c r="CC59" i="6" s="1"/>
  <c r="CC60" i="6" s="1"/>
  <c r="CC61" i="6" s="1"/>
  <c r="CC62" i="6" s="1"/>
  <c r="CC63" i="6" s="1"/>
  <c r="CC64" i="6" s="1"/>
  <c r="CC65" i="6" s="1"/>
  <c r="CC66" i="6" s="1"/>
  <c r="CC67" i="6" s="1"/>
  <c r="CC68" i="6" s="1"/>
  <c r="CC69" i="6" s="1"/>
  <c r="CC70" i="6" s="1"/>
  <c r="CC71" i="6" s="1"/>
  <c r="CC72" i="6" s="1"/>
  <c r="CC73" i="6" s="1"/>
  <c r="CC74" i="6" s="1"/>
  <c r="CC75" i="6" s="1"/>
  <c r="CC76" i="6" s="1"/>
  <c r="CC77" i="6" s="1"/>
  <c r="CC78" i="6" s="1"/>
  <c r="CC79" i="6" s="1"/>
  <c r="CC80" i="6" s="1"/>
  <c r="CC81" i="6" s="1"/>
  <c r="CC82" i="6" s="1"/>
  <c r="CC83" i="6" s="1"/>
  <c r="CC84" i="6" s="1"/>
  <c r="CC85" i="6" s="1"/>
  <c r="CC86" i="6" s="1"/>
  <c r="CC87" i="6" s="1"/>
  <c r="CC88" i="6" s="1"/>
  <c r="CC89" i="6" s="1"/>
  <c r="CC90" i="6" s="1"/>
  <c r="CC91" i="6" s="1"/>
  <c r="CC92" i="6" s="1"/>
  <c r="CC93" i="6" s="1"/>
  <c r="CC94" i="6" s="1"/>
  <c r="CC95" i="6" s="1"/>
  <c r="CC96" i="6" s="1"/>
  <c r="CC97" i="6" s="1"/>
  <c r="CC98" i="6" s="1"/>
  <c r="CC99" i="6" s="1"/>
  <c r="CC100" i="6" s="1"/>
  <c r="CC101" i="6" s="1"/>
  <c r="CC102" i="6" s="1"/>
  <c r="CC103" i="6" s="1"/>
  <c r="CC104" i="6" s="1"/>
  <c r="CC105" i="6" s="1"/>
  <c r="CC106" i="6" s="1"/>
  <c r="CC107" i="6" s="1"/>
  <c r="CC108" i="6" s="1"/>
  <c r="CC109" i="6" s="1"/>
  <c r="CC110" i="6" s="1"/>
  <c r="CC111" i="6" s="1"/>
  <c r="CC112" i="6" s="1"/>
  <c r="CC113" i="6" s="1"/>
  <c r="CC114" i="6" s="1"/>
  <c r="CC115" i="6" s="1"/>
  <c r="CC116" i="6" s="1"/>
  <c r="CC117" i="6" s="1"/>
  <c r="CC118" i="6" s="1"/>
  <c r="CC119" i="6" s="1"/>
  <c r="CC120" i="6" s="1"/>
  <c r="CC121" i="6" s="1"/>
  <c r="CC122" i="6" s="1"/>
  <c r="CC123" i="6" s="1"/>
  <c r="CC124" i="6" s="1"/>
  <c r="CC125" i="6" s="1"/>
  <c r="CC126" i="6" s="1"/>
  <c r="CC127" i="6" s="1"/>
  <c r="CC128" i="6" s="1"/>
  <c r="CC129" i="6" s="1"/>
  <c r="CC130" i="6" s="1"/>
  <c r="CC131" i="6" s="1"/>
  <c r="CC132" i="6" s="1"/>
  <c r="CC133" i="6" s="1"/>
  <c r="CC134" i="6" s="1"/>
  <c r="CC135" i="6" s="1"/>
  <c r="CC136" i="6" s="1"/>
  <c r="CC137" i="6" s="1"/>
  <c r="CC138" i="6" s="1"/>
  <c r="CC139" i="6" s="1"/>
  <c r="CC140" i="6" s="1"/>
  <c r="CC141" i="6" s="1"/>
  <c r="CC142" i="6" s="1"/>
  <c r="CC143" i="6" s="1"/>
  <c r="CC144" i="6" s="1"/>
  <c r="CC145" i="6" s="1"/>
  <c r="CC146" i="6" s="1"/>
  <c r="CC147" i="6" s="1"/>
  <c r="CC148" i="6" s="1"/>
  <c r="CC149" i="6" s="1"/>
  <c r="CC150" i="6" s="1"/>
  <c r="CC151" i="6" s="1"/>
  <c r="CC152" i="6" s="1"/>
  <c r="CC153" i="6" s="1"/>
  <c r="CC154" i="6" s="1"/>
  <c r="CC155" i="6" s="1"/>
  <c r="CC156" i="6" s="1"/>
  <c r="CC157" i="6" s="1"/>
  <c r="CC158" i="6" s="1"/>
  <c r="CC159" i="6" s="1"/>
  <c r="CK48" i="6"/>
  <c r="BM35" i="6"/>
  <c r="AG32" i="6"/>
  <c r="CC160" i="6" l="1"/>
  <c r="CC161" i="6" s="1"/>
  <c r="CC162" i="6" s="1"/>
  <c r="CK49" i="6"/>
  <c r="AG33" i="6"/>
  <c r="BM36" i="6"/>
  <c r="CK50" i="6" l="1"/>
  <c r="BM37" i="6"/>
  <c r="AG34" i="6"/>
  <c r="CK51" i="6" l="1"/>
  <c r="AG35" i="6"/>
  <c r="BM38" i="6"/>
  <c r="CK52" i="6" l="1"/>
  <c r="BM39" i="6"/>
  <c r="AG36" i="6"/>
  <c r="CK53" i="6" l="1"/>
  <c r="CK54" i="6" s="1"/>
  <c r="CK55" i="6" s="1"/>
  <c r="CK56" i="6" s="1"/>
  <c r="CK57" i="6" s="1"/>
  <c r="CK58" i="6" s="1"/>
  <c r="CK59" i="6" s="1"/>
  <c r="CK60" i="6" s="1"/>
  <c r="CK61" i="6" s="1"/>
  <c r="CK62" i="6" s="1"/>
  <c r="CK63" i="6" s="1"/>
  <c r="CK64" i="6" s="1"/>
  <c r="CK65" i="6" s="1"/>
  <c r="CK66" i="6" s="1"/>
  <c r="CK67" i="6" s="1"/>
  <c r="CK68" i="6" s="1"/>
  <c r="CK69" i="6" s="1"/>
  <c r="CK70" i="6" s="1"/>
  <c r="CK71" i="6" s="1"/>
  <c r="CK72" i="6" s="1"/>
  <c r="CK73" i="6" s="1"/>
  <c r="CK74" i="6" s="1"/>
  <c r="CK75" i="6" s="1"/>
  <c r="CK76" i="6" s="1"/>
  <c r="CK77" i="6" s="1"/>
  <c r="CK78" i="6" s="1"/>
  <c r="CK79" i="6" s="1"/>
  <c r="CK80" i="6" s="1"/>
  <c r="CK81" i="6" s="1"/>
  <c r="CK82" i="6" s="1"/>
  <c r="CK83" i="6" s="1"/>
  <c r="CK84" i="6" s="1"/>
  <c r="CK85" i="6" s="1"/>
  <c r="CK86" i="6" s="1"/>
  <c r="CK87" i="6" s="1"/>
  <c r="CK88" i="6" s="1"/>
  <c r="CK89" i="6" s="1"/>
  <c r="CK90" i="6" s="1"/>
  <c r="CK91" i="6" s="1"/>
  <c r="CK92" i="6" s="1"/>
  <c r="CK93" i="6" s="1"/>
  <c r="CK94" i="6" s="1"/>
  <c r="CK95" i="6" s="1"/>
  <c r="CK96" i="6" s="1"/>
  <c r="CK97" i="6" s="1"/>
  <c r="CK98" i="6" s="1"/>
  <c r="CK99" i="6" s="1"/>
  <c r="CK100" i="6" s="1"/>
  <c r="CK101" i="6" s="1"/>
  <c r="CK102" i="6" s="1"/>
  <c r="CK103" i="6" s="1"/>
  <c r="CK104" i="6" s="1"/>
  <c r="CK105" i="6" s="1"/>
  <c r="CK106" i="6" s="1"/>
  <c r="CK107" i="6" s="1"/>
  <c r="CK108" i="6" s="1"/>
  <c r="CK109" i="6" s="1"/>
  <c r="CK110" i="6" s="1"/>
  <c r="CK111" i="6" s="1"/>
  <c r="CK112" i="6" s="1"/>
  <c r="CK113" i="6" s="1"/>
  <c r="CK114" i="6" s="1"/>
  <c r="CK115" i="6" s="1"/>
  <c r="CK116" i="6" s="1"/>
  <c r="CK117" i="6" s="1"/>
  <c r="CK118" i="6" s="1"/>
  <c r="CK119" i="6" s="1"/>
  <c r="CK120" i="6" s="1"/>
  <c r="CK121" i="6" s="1"/>
  <c r="CK122" i="6" s="1"/>
  <c r="CK123" i="6" s="1"/>
  <c r="CK124" i="6" s="1"/>
  <c r="CK125" i="6" s="1"/>
  <c r="CK126" i="6" s="1"/>
  <c r="CK127" i="6" s="1"/>
  <c r="CK128" i="6" s="1"/>
  <c r="CK129" i="6" s="1"/>
  <c r="CK130" i="6" s="1"/>
  <c r="CK131" i="6" s="1"/>
  <c r="CK132" i="6" s="1"/>
  <c r="CK133" i="6" s="1"/>
  <c r="CK134" i="6" s="1"/>
  <c r="CK135" i="6" s="1"/>
  <c r="CK136" i="6" s="1"/>
  <c r="CK137" i="6" s="1"/>
  <c r="CK138" i="6" s="1"/>
  <c r="CK139" i="6" s="1"/>
  <c r="CK140" i="6" s="1"/>
  <c r="CK141" i="6" s="1"/>
  <c r="CK142" i="6" s="1"/>
  <c r="CK143" i="6" s="1"/>
  <c r="CK144" i="6" s="1"/>
  <c r="CK145" i="6" s="1"/>
  <c r="CK146" i="6" s="1"/>
  <c r="CK147" i="6" s="1"/>
  <c r="CK148" i="6" s="1"/>
  <c r="CK149" i="6" s="1"/>
  <c r="CK150" i="6" s="1"/>
  <c r="CK151" i="6" s="1"/>
  <c r="CK152" i="6" s="1"/>
  <c r="CK153" i="6" s="1"/>
  <c r="CK154" i="6" s="1"/>
  <c r="CK155" i="6" s="1"/>
  <c r="CK156" i="6" s="1"/>
  <c r="CK157" i="6" s="1"/>
  <c r="CK158" i="6" s="1"/>
  <c r="CK159" i="6" s="1"/>
  <c r="BM40" i="6"/>
  <c r="AG37" i="6"/>
  <c r="AG38" i="6" s="1"/>
  <c r="AG39" i="6" s="1"/>
  <c r="AG40" i="6" s="1"/>
  <c r="AG41" i="6" s="1"/>
  <c r="AG42" i="6" s="1"/>
  <c r="AG43" i="6" s="1"/>
  <c r="AG44" i="6" s="1"/>
  <c r="AG45" i="6" s="1"/>
  <c r="AG46" i="6" s="1"/>
  <c r="AG47" i="6" s="1"/>
  <c r="AG48" i="6" s="1"/>
  <c r="AG49" i="6" s="1"/>
  <c r="AG50" i="6" s="1"/>
  <c r="AG51" i="6" s="1"/>
  <c r="AG52" i="6" s="1"/>
  <c r="AG53" i="6" s="1"/>
  <c r="AG54" i="6" s="1"/>
  <c r="AG55" i="6" s="1"/>
  <c r="AG56" i="6" s="1"/>
  <c r="AG57" i="6" s="1"/>
  <c r="AG58" i="6" s="1"/>
  <c r="AG59" i="6" s="1"/>
  <c r="AG60" i="6" s="1"/>
  <c r="AG61" i="6" s="1"/>
  <c r="AG62" i="6" s="1"/>
  <c r="AG63" i="6" s="1"/>
  <c r="AG64" i="6" s="1"/>
  <c r="AG65" i="6" s="1"/>
  <c r="AG66" i="6" s="1"/>
  <c r="AG67" i="6" s="1"/>
  <c r="AG68" i="6" s="1"/>
  <c r="AG69" i="6" s="1"/>
  <c r="AG70" i="6" s="1"/>
  <c r="AG71" i="6" s="1"/>
  <c r="AG72" i="6" s="1"/>
  <c r="AG73" i="6" s="1"/>
  <c r="AG74" i="6" s="1"/>
  <c r="AG75" i="6" s="1"/>
  <c r="AG76" i="6" s="1"/>
  <c r="AG77" i="6" s="1"/>
  <c r="AG78" i="6" s="1"/>
  <c r="AG79" i="6" s="1"/>
  <c r="AG80" i="6" s="1"/>
  <c r="AG81" i="6" s="1"/>
  <c r="AG82" i="6" s="1"/>
  <c r="AG83" i="6" s="1"/>
  <c r="AG84" i="6" s="1"/>
  <c r="AG85" i="6" s="1"/>
  <c r="AG86" i="6" s="1"/>
  <c r="AG87" i="6" s="1"/>
  <c r="AG88" i="6" s="1"/>
  <c r="AG89" i="6" s="1"/>
  <c r="AG90" i="6" s="1"/>
  <c r="AG91" i="6" s="1"/>
  <c r="AG92" i="6" s="1"/>
  <c r="AG93" i="6" s="1"/>
  <c r="AG94" i="6" s="1"/>
  <c r="AG95" i="6" s="1"/>
  <c r="AG96" i="6" s="1"/>
  <c r="AG97" i="6" s="1"/>
  <c r="AG98" i="6" s="1"/>
  <c r="AG99" i="6" s="1"/>
  <c r="AG100" i="6" s="1"/>
  <c r="AG101" i="6" s="1"/>
  <c r="AG102" i="6" s="1"/>
  <c r="AG103" i="6" s="1"/>
  <c r="AG104" i="6" s="1"/>
  <c r="AG105" i="6" s="1"/>
  <c r="AG106" i="6" s="1"/>
  <c r="AG107" i="6" s="1"/>
  <c r="AG108" i="6" s="1"/>
  <c r="AG109" i="6" s="1"/>
  <c r="AG110" i="6" s="1"/>
  <c r="AG111" i="6" s="1"/>
  <c r="AG112" i="6" s="1"/>
  <c r="AG113" i="6" s="1"/>
  <c r="AG114" i="6" s="1"/>
  <c r="AG115" i="6" s="1"/>
  <c r="AG116" i="6" s="1"/>
  <c r="AG117" i="6" s="1"/>
  <c r="AG118" i="6" s="1"/>
  <c r="AG119" i="6" s="1"/>
  <c r="AG120" i="6" s="1"/>
  <c r="AG121" i="6" s="1"/>
  <c r="AG122" i="6" s="1"/>
  <c r="AG123" i="6" s="1"/>
  <c r="AG124" i="6" s="1"/>
  <c r="AG125" i="6" s="1"/>
  <c r="AG126" i="6" s="1"/>
  <c r="AG127" i="6" s="1"/>
  <c r="AG128" i="6" s="1"/>
  <c r="AG129" i="6" s="1"/>
  <c r="AG130" i="6" s="1"/>
  <c r="AG131" i="6" s="1"/>
  <c r="AG132" i="6" s="1"/>
  <c r="AG133" i="6" s="1"/>
  <c r="AG134" i="6" s="1"/>
  <c r="AG135" i="6" s="1"/>
  <c r="AG136" i="6" s="1"/>
  <c r="AG137" i="6" s="1"/>
  <c r="AG138" i="6" s="1"/>
  <c r="AG139" i="6" s="1"/>
  <c r="AG140" i="6" s="1"/>
  <c r="AG141" i="6" s="1"/>
  <c r="AG142" i="6" s="1"/>
  <c r="AG143" i="6" s="1"/>
  <c r="AG144" i="6" s="1"/>
  <c r="AG145" i="6" s="1"/>
  <c r="AG146" i="6" s="1"/>
  <c r="AG147" i="6" s="1"/>
  <c r="AG148" i="6" s="1"/>
  <c r="AG149" i="6" s="1"/>
  <c r="AG150" i="6" s="1"/>
  <c r="AG151" i="6" s="1"/>
  <c r="AG152" i="6" s="1"/>
  <c r="AG153" i="6" s="1"/>
  <c r="AG154" i="6" s="1"/>
  <c r="AG155" i="6" s="1"/>
  <c r="AG156" i="6" s="1"/>
  <c r="AG157" i="6" s="1"/>
  <c r="AG158" i="6" s="1"/>
  <c r="AG159" i="6" s="1"/>
  <c r="AG160" i="6" l="1"/>
  <c r="AG161" i="6" s="1"/>
  <c r="AG162" i="6" s="1"/>
  <c r="CK160" i="6"/>
  <c r="CK161" i="6" s="1"/>
  <c r="CK162" i="6" s="1"/>
  <c r="BM41" i="6"/>
  <c r="BM42" i="6" l="1"/>
  <c r="BM43" i="6" l="1"/>
  <c r="BM44" i="6" l="1"/>
  <c r="BM45" i="6" l="1"/>
  <c r="BM46" i="6" l="1"/>
  <c r="BM47" i="6" l="1"/>
  <c r="BM48" i="6" l="1"/>
  <c r="BM49" i="6" l="1"/>
  <c r="BM50" i="6" l="1"/>
  <c r="BM51" i="6" s="1"/>
  <c r="BM52" i="6" s="1"/>
  <c r="BM53" i="6" l="1"/>
  <c r="BM54" i="6" l="1"/>
  <c r="BM55" i="6" l="1"/>
  <c r="BM56" i="6" l="1"/>
  <c r="BM57" i="6" l="1"/>
  <c r="BM58" i="6" s="1"/>
  <c r="BM59" i="6" s="1"/>
  <c r="BM60" i="6" s="1"/>
  <c r="BM61" i="6" s="1"/>
  <c r="BM62" i="6" s="1"/>
  <c r="BM63" i="6" s="1"/>
  <c r="BM64" i="6" s="1"/>
  <c r="BM65" i="6" s="1"/>
  <c r="BM66" i="6" s="1"/>
  <c r="BM67" i="6" s="1"/>
  <c r="BM68" i="6" s="1"/>
  <c r="BM69" i="6" s="1"/>
  <c r="BM70" i="6" s="1"/>
  <c r="BM71" i="6" s="1"/>
  <c r="BM72" i="6" s="1"/>
  <c r="BM73" i="6" s="1"/>
  <c r="BM74" i="6" s="1"/>
  <c r="BM75" i="6" s="1"/>
  <c r="BM76" i="6" s="1"/>
  <c r="BM77" i="6" s="1"/>
  <c r="BM78" i="6" s="1"/>
  <c r="BM79" i="6" s="1"/>
  <c r="BM80" i="6" s="1"/>
  <c r="BM81" i="6" s="1"/>
  <c r="BM82" i="6" s="1"/>
  <c r="BM83" i="6" s="1"/>
  <c r="BM84" i="6" s="1"/>
  <c r="BM85" i="6" s="1"/>
  <c r="BM86" i="6" s="1"/>
  <c r="BM87" i="6" s="1"/>
  <c r="BM88" i="6" s="1"/>
  <c r="BM89" i="6" s="1"/>
  <c r="BM90" i="6" s="1"/>
  <c r="BM91" i="6" s="1"/>
  <c r="BM92" i="6" s="1"/>
  <c r="BM93" i="6" s="1"/>
  <c r="BM94" i="6" s="1"/>
  <c r="BM95" i="6" s="1"/>
  <c r="BM96" i="6" s="1"/>
  <c r="BM97" i="6" s="1"/>
  <c r="BM98" i="6" s="1"/>
  <c r="BM99" i="6" s="1"/>
  <c r="BM100" i="6" s="1"/>
  <c r="BM101" i="6" s="1"/>
  <c r="BM102" i="6" s="1"/>
  <c r="BM103" i="6" s="1"/>
  <c r="BM104" i="6" s="1"/>
  <c r="BM105" i="6" s="1"/>
  <c r="BM106" i="6" s="1"/>
  <c r="BM107" i="6" s="1"/>
  <c r="BM108" i="6" s="1"/>
  <c r="BM109" i="6" s="1"/>
  <c r="BM110" i="6" s="1"/>
  <c r="BM111" i="6" s="1"/>
  <c r="BM112" i="6" s="1"/>
  <c r="BM113" i="6" s="1"/>
  <c r="BM114" i="6" s="1"/>
  <c r="BM115" i="6" s="1"/>
  <c r="BM116" i="6" s="1"/>
  <c r="BM117" i="6" s="1"/>
  <c r="BM118" i="6" s="1"/>
  <c r="BM119" i="6" s="1"/>
  <c r="BM120" i="6" s="1"/>
  <c r="BM121" i="6" s="1"/>
  <c r="BM122" i="6" s="1"/>
  <c r="BM123" i="6" s="1"/>
  <c r="BM124" i="6" s="1"/>
  <c r="BM125" i="6" s="1"/>
  <c r="BM126" i="6" s="1"/>
  <c r="BM127" i="6" s="1"/>
  <c r="BM128" i="6" s="1"/>
  <c r="BM129" i="6" s="1"/>
  <c r="BM130" i="6" s="1"/>
  <c r="BM131" i="6" s="1"/>
  <c r="BM132" i="6" s="1"/>
  <c r="BM133" i="6" s="1"/>
  <c r="BM134" i="6" s="1"/>
  <c r="BM135" i="6" s="1"/>
  <c r="BM136" i="6" s="1"/>
  <c r="BM137" i="6" s="1"/>
  <c r="BM138" i="6" s="1"/>
  <c r="BM139" i="6" s="1"/>
  <c r="BM140" i="6" s="1"/>
  <c r="BM141" i="6" s="1"/>
  <c r="BM142" i="6" s="1"/>
  <c r="BM143" i="6" s="1"/>
  <c r="BM144" i="6" s="1"/>
  <c r="BM145" i="6" s="1"/>
  <c r="BM146" i="6" s="1"/>
  <c r="BM147" i="6" s="1"/>
  <c r="BM148" i="6" s="1"/>
  <c r="BM149" i="6" s="1"/>
  <c r="BM150" i="6" s="1"/>
  <c r="BM151" i="6" s="1"/>
  <c r="BM152" i="6" s="1"/>
  <c r="BM153" i="6" s="1"/>
  <c r="BM154" i="6" s="1"/>
  <c r="BM155" i="6" s="1"/>
  <c r="BM156" i="6" s="1"/>
  <c r="BM157" i="6" s="1"/>
  <c r="BM158" i="6" s="1"/>
  <c r="BM159" i="6" s="1"/>
  <c r="BM160" i="6" s="1"/>
  <c r="BM161" i="6" s="1"/>
  <c r="BM162" i="6" s="1"/>
  <c r="DA18" i="6" l="1"/>
  <c r="DA9" i="6" l="1"/>
  <c r="N35" i="6" s="1"/>
  <c r="N44" i="6" s="1"/>
  <c r="N38" i="6" l="1"/>
</calcChain>
</file>

<file path=xl/sharedStrings.xml><?xml version="1.0" encoding="utf-8"?>
<sst xmlns="http://schemas.openxmlformats.org/spreadsheetml/2006/main" count="2058" uniqueCount="239">
  <si>
    <t>ELEMENTS</t>
  </si>
  <si>
    <t>EXECUTION</t>
  </si>
  <si>
    <t>DIFFICULTY</t>
  </si>
  <si>
    <t>GROUP</t>
  </si>
  <si>
    <t>SPECIAL REQUIREMENTS</t>
  </si>
  <si>
    <t>BONUS</t>
  </si>
  <si>
    <t>B</t>
  </si>
  <si>
    <t>C</t>
  </si>
  <si>
    <t>D</t>
  </si>
  <si>
    <t>E</t>
  </si>
  <si>
    <t>Judges Section</t>
  </si>
  <si>
    <t>Difficulty content:</t>
  </si>
  <si>
    <t>Group Content</t>
  </si>
  <si>
    <t>2 x Grp 1</t>
  </si>
  <si>
    <t>1 = 0.20</t>
  </si>
  <si>
    <t>2 x Grp 2</t>
  </si>
  <si>
    <t>2 = 0.20</t>
  </si>
  <si>
    <t>2 x Grp 3</t>
  </si>
  <si>
    <t>3 = 0.20</t>
  </si>
  <si>
    <t>2 x Grp 4</t>
  </si>
  <si>
    <t>Total = 2.60</t>
  </si>
  <si>
    <t>Execution</t>
  </si>
  <si>
    <t>Artistry / Linkage</t>
  </si>
  <si>
    <t>Total Start Value:</t>
  </si>
  <si>
    <t>Total Execution:</t>
  </si>
  <si>
    <t>Gymnast Name:</t>
  </si>
  <si>
    <t xml:space="preserve"> Gymnast Number:</t>
  </si>
  <si>
    <t>Sex</t>
  </si>
  <si>
    <t>Female</t>
  </si>
  <si>
    <t>Male</t>
  </si>
  <si>
    <t>Club:</t>
  </si>
  <si>
    <t>Straight jump</t>
  </si>
  <si>
    <t xml:space="preserve">Jump ½ turn </t>
  </si>
  <si>
    <t xml:space="preserve">Star jump </t>
  </si>
  <si>
    <t>Tuck jump</t>
  </si>
  <si>
    <t>2 x dynamic 1/2 turns on knees</t>
  </si>
  <si>
    <t>A</t>
  </si>
  <si>
    <t xml:space="preserve">1 leg balance </t>
  </si>
  <si>
    <t xml:space="preserve">Splits (F or S) </t>
  </si>
  <si>
    <r>
      <t>Japana (up to 45</t>
    </r>
    <r>
      <rPr>
        <sz val="10"/>
        <color theme="1"/>
        <rFont val="Calibri"/>
        <family val="2"/>
      </rPr>
      <t>⁰ chest)</t>
    </r>
  </si>
  <si>
    <t>D Shape</t>
  </si>
  <si>
    <t xml:space="preserve">F or B support (lower or push up) </t>
  </si>
  <si>
    <t>F Support turn to B Support</t>
  </si>
  <si>
    <t>Piked V sit (hand supp.)</t>
  </si>
  <si>
    <t>½ lever (1 foot on floor)</t>
  </si>
  <si>
    <t>Shoulder stand (hip supp)</t>
  </si>
  <si>
    <t xml:space="preserve">Forward Roll </t>
  </si>
  <si>
    <t>Back Roll &amp; to straddle</t>
  </si>
  <si>
    <t>Circle (‘teddy bear’) roll</t>
  </si>
  <si>
    <t>Side Roll (various shapes)</t>
  </si>
  <si>
    <t>Egg roll (leg shape optional)</t>
  </si>
  <si>
    <t>Bridge</t>
  </si>
  <si>
    <t>Cartwheel</t>
  </si>
  <si>
    <t>Handstand return to feet</t>
  </si>
  <si>
    <t>Headstand  (leg optional)</t>
  </si>
  <si>
    <t>Split leap / jump (120° )</t>
  </si>
  <si>
    <t xml:space="preserve">Stag leap or jump </t>
  </si>
  <si>
    <t>Cat leap</t>
  </si>
  <si>
    <t xml:space="preserve">Jump full turn </t>
  </si>
  <si>
    <t xml:space="preserve">Scissor jump </t>
  </si>
  <si>
    <t>W jump</t>
  </si>
  <si>
    <t>Arabesque</t>
  </si>
  <si>
    <t>Japana (flat back, chest to floor)</t>
  </si>
  <si>
    <t>Fall to prone push to Front Support</t>
  </si>
  <si>
    <t>Swedish Fall</t>
  </si>
  <si>
    <t>Piked V sit (no supp.)</t>
  </si>
  <si>
    <t xml:space="preserve">1/2 lever shown (straight or straddled) </t>
  </si>
  <si>
    <t>Shoulder stand (no support)</t>
  </si>
  <si>
    <t>F Roll to straddle stand</t>
  </si>
  <si>
    <t xml:space="preserve">Handstand F roll </t>
  </si>
  <si>
    <t>B Roll to pike stand</t>
  </si>
  <si>
    <t>Handstand ½ turn</t>
  </si>
  <si>
    <t>Single Leg Circle</t>
  </si>
  <si>
    <t>Backward walkover</t>
  </si>
  <si>
    <r>
      <t>Cartwheel ¼ turn in (Front to Back)</t>
    </r>
    <r>
      <rPr>
        <sz val="10"/>
        <color theme="1"/>
        <rFont val="Calibri"/>
        <family val="2"/>
      </rPr>
      <t>↓</t>
    </r>
  </si>
  <si>
    <t>Cartwheel ¼ turn out</t>
  </si>
  <si>
    <t xml:space="preserve">1 Arm Cartwheel </t>
  </si>
  <si>
    <t>2 x side C/wheels (opt. entry / exit)</t>
  </si>
  <si>
    <t>Straddle Bunny Hop to Handstand</t>
  </si>
  <si>
    <t xml:space="preserve">Tuck Bunny Hop to Handstand </t>
  </si>
  <si>
    <t>FS</t>
  </si>
  <si>
    <t>Split leap or jump (150°)</t>
  </si>
  <si>
    <t>Fouette Turn</t>
  </si>
  <si>
    <t>Cat leap ½ turn</t>
  </si>
  <si>
    <t xml:space="preserve">Jump 1 ½  turn </t>
  </si>
  <si>
    <t>Straddle jump</t>
  </si>
  <si>
    <t>Tuck jump ½ turn</t>
  </si>
  <si>
    <t>Full Spin</t>
  </si>
  <si>
    <t xml:space="preserve">Y scale (leg above waist height) </t>
  </si>
  <si>
    <t>2 way Splits</t>
  </si>
  <si>
    <t>Japana Swim Through</t>
  </si>
  <si>
    <t>Fall to Prone Jump to Straddle Stand</t>
  </si>
  <si>
    <t>F Supp jump legs through straddle -</t>
  </si>
  <si>
    <t>Tuck ‘Russian’ Lever</t>
  </si>
  <si>
    <t>Tucked hold (press off knees)</t>
  </si>
  <si>
    <t>1/2 lever held 2 secs (pike / straddle)</t>
  </si>
  <si>
    <t>Straddle stand press to h/stand</t>
  </si>
  <si>
    <t>Forward roll with straight legs</t>
  </si>
  <si>
    <t>H/stand F Roll straight arms</t>
  </si>
  <si>
    <t>B Roll through h/stand</t>
  </si>
  <si>
    <t>Handstand full pirouette</t>
  </si>
  <si>
    <t xml:space="preserve">Pike Bunny Hop to Handstand - </t>
  </si>
  <si>
    <t>Half Double Leg Circle</t>
  </si>
  <si>
    <t>Forward walkover</t>
  </si>
  <si>
    <t>Split leap or jump (180° split)</t>
  </si>
  <si>
    <t>Sissone</t>
  </si>
  <si>
    <t>Cat leap full turn</t>
  </si>
  <si>
    <t xml:space="preserve">Jump double turn  </t>
  </si>
  <si>
    <t>Jump to Prone</t>
  </si>
  <si>
    <t>Straddle jump (feet hip high)</t>
  </si>
  <si>
    <t>Tuck jump full turn</t>
  </si>
  <si>
    <t>1½  Spin</t>
  </si>
  <si>
    <t>Y Scale (leg at  shoulder height)</t>
  </si>
  <si>
    <t xml:space="preserve">3 way Splits </t>
  </si>
  <si>
    <t>Straddle 'Russian' Lever</t>
  </si>
  <si>
    <t>Straddle 1/2 Lever lift to Stand</t>
  </si>
  <si>
    <t>H/stand from straddle stand full turn</t>
  </si>
  <si>
    <t>H/stand lower to Straddle 1/2 Lever</t>
  </si>
  <si>
    <t>Chest Roll to Bent Arms Handstand</t>
  </si>
  <si>
    <r>
      <t xml:space="preserve">Change leg split leap or jump </t>
    </r>
    <r>
      <rPr>
        <sz val="10"/>
        <color theme="1"/>
        <rFont val="Calibri"/>
        <family val="2"/>
      </rPr>
      <t>↓(180° split)</t>
    </r>
  </si>
  <si>
    <t>H/stand FR piked exit (straight arms)</t>
  </si>
  <si>
    <t>B Roll to h/stand (straight arms)</t>
  </si>
  <si>
    <t>Handstand 1½ pirouette</t>
  </si>
  <si>
    <t>Tic toc</t>
  </si>
  <si>
    <t>Split leap - sissone</t>
  </si>
  <si>
    <t>Split leap - cat leap full turn</t>
  </si>
  <si>
    <t>Change leg split leap - split leap</t>
  </si>
  <si>
    <t>Split leap - W jump</t>
  </si>
  <si>
    <t>Full turn jump - straddle jump</t>
  </si>
  <si>
    <t>Jump 1/2 Turn to Prone</t>
  </si>
  <si>
    <t>Straddle jump Shushunova</t>
  </si>
  <si>
    <t>Straddle jump - pike jump</t>
  </si>
  <si>
    <t>Double spin</t>
  </si>
  <si>
    <t>Full spin 1 leg extended, min 45 deg</t>
  </si>
  <si>
    <t xml:space="preserve">From Splits position lift to H/stand </t>
  </si>
  <si>
    <t>Full V ‘Russian’ lever</t>
  </si>
  <si>
    <t>Tucked top planchě (held)</t>
  </si>
  <si>
    <t xml:space="preserve">Straddle lever to h/stand full turn </t>
  </si>
  <si>
    <t>Chest Roll to Handstand</t>
  </si>
  <si>
    <t>Handstand double pirouette</t>
  </si>
  <si>
    <t>Double Leg Circle</t>
  </si>
  <si>
    <t>Valdez</t>
  </si>
  <si>
    <t>H/spring to 1, H/spring to 2, F Salto</t>
  </si>
  <si>
    <t>AFS</t>
  </si>
  <si>
    <t>B Roll to h/stand, 1/2 or full turn</t>
  </si>
  <si>
    <t>Straddle lever to handstand</t>
  </si>
  <si>
    <t>Leap/Hop</t>
  </si>
  <si>
    <t>Validation 1</t>
  </si>
  <si>
    <t>Validation 2</t>
  </si>
  <si>
    <t>Validation 3</t>
  </si>
  <si>
    <t>Validation 4</t>
  </si>
  <si>
    <t>Validation 5</t>
  </si>
  <si>
    <t>Validation 6</t>
  </si>
  <si>
    <t>Validation 7</t>
  </si>
  <si>
    <t>Validation 8</t>
  </si>
  <si>
    <t>Validation 9</t>
  </si>
  <si>
    <t>Validation 10</t>
  </si>
  <si>
    <t>found</t>
  </si>
  <si>
    <t>list</t>
  </si>
  <si>
    <t>count if</t>
  </si>
  <si>
    <t>ofset</t>
  </si>
  <si>
    <t>Headspring</t>
  </si>
  <si>
    <t>R/O Flick Arabian</t>
  </si>
  <si>
    <t>R/O, 2 Flics, straight Back Salto</t>
  </si>
  <si>
    <t>R/O, Flic, B Salto with 1/1  twist</t>
  </si>
  <si>
    <t>R/O, Flic, B Salto with ½ twist</t>
  </si>
  <si>
    <t>R/O, Flic, Pike/ Straight B Salto</t>
  </si>
  <si>
    <t>F Salto step out, R/O, Flic, B Salto</t>
  </si>
  <si>
    <t>Straight Front Salto</t>
  </si>
  <si>
    <t>Pike Front Salto</t>
  </si>
  <si>
    <t>Dive Forward Roll (with flight)</t>
  </si>
  <si>
    <t>Flyspring Front Salto</t>
  </si>
  <si>
    <t>Handspring, Front Salto</t>
  </si>
  <si>
    <t>Handspring Flyspring</t>
  </si>
  <si>
    <t>R/O, Flic, Tuck Back Salto</t>
  </si>
  <si>
    <t>R/O Tuck Back Salto</t>
  </si>
  <si>
    <t>F Salto step out, R/O, B Salto</t>
  </si>
  <si>
    <t>Front Salto, R/O, flic</t>
  </si>
  <si>
    <t>Free Cartwheel Flick</t>
  </si>
  <si>
    <t>Free Cartwheel</t>
  </si>
  <si>
    <t>Tucked Front Salto</t>
  </si>
  <si>
    <t>Flyspring</t>
  </si>
  <si>
    <t>Handspring, Roundoff, Flic</t>
  </si>
  <si>
    <t>2 Handsprings 1 – 2 feet</t>
  </si>
  <si>
    <t>Handspring to 1 foot</t>
  </si>
  <si>
    <t>Handspring to 2 feet</t>
  </si>
  <si>
    <t>Roundoff, Flic, Flic</t>
  </si>
  <si>
    <t>Roundoff, Flic to 2 feet</t>
  </si>
  <si>
    <t>Roundoff, Flic to 1 foot</t>
  </si>
  <si>
    <t>Cartwheel, Flick</t>
  </si>
  <si>
    <t>Back Walkover, Flick (1or2 feet)</t>
  </si>
  <si>
    <t>Standing Flic to Front Support</t>
  </si>
  <si>
    <t>Standing Flic to 1 foot</t>
  </si>
  <si>
    <t>Standing Flic to 2 feet</t>
  </si>
  <si>
    <t>Roundoff jump (optional shape)</t>
  </si>
  <si>
    <t>Roundoff</t>
  </si>
  <si>
    <t>Dive C/wheel (must show flight)</t>
  </si>
  <si>
    <t>Achieved</t>
  </si>
  <si>
    <t>GIRLS</t>
  </si>
  <si>
    <t>BOYS</t>
  </si>
  <si>
    <t>Leap / hop series or passage</t>
  </si>
  <si>
    <t>Group 2 skill</t>
  </si>
  <si>
    <t>Mix series</t>
  </si>
  <si>
    <t>Group 2 skill - Held</t>
  </si>
  <si>
    <t xml:space="preserve"> Leap/hop</t>
  </si>
  <si>
    <t>LHS</t>
  </si>
  <si>
    <t>MS</t>
  </si>
  <si>
    <t>G2</t>
  </si>
  <si>
    <t>Mix Series</t>
  </si>
  <si>
    <t>AS</t>
  </si>
  <si>
    <t>AFS2</t>
  </si>
  <si>
    <t>B1</t>
  </si>
  <si>
    <t>B2</t>
  </si>
  <si>
    <t xml:space="preserve"> </t>
  </si>
  <si>
    <t>Crt met b4 B</t>
  </si>
  <si>
    <t>Criteria met before bonus</t>
  </si>
  <si>
    <t>2 x A = 0.40</t>
  </si>
  <si>
    <t>4 x B = 1.20</t>
  </si>
  <si>
    <t>2x C = 1.00</t>
  </si>
  <si>
    <t>Acrobatic skill</t>
  </si>
  <si>
    <t>4 = 0.20</t>
  </si>
  <si>
    <t>AF</t>
  </si>
  <si>
    <t>Flight skill</t>
  </si>
  <si>
    <t>Total = 0.80</t>
  </si>
  <si>
    <t>Total = 1.20</t>
  </si>
  <si>
    <t>C Acro Flight Series = 0.50</t>
  </si>
  <si>
    <t>D Skill Grp 1,2 or 3  = 0.70</t>
  </si>
  <si>
    <t>Bonus - C AFS</t>
  </si>
  <si>
    <t>Bonus - D Skill</t>
  </si>
  <si>
    <t xml:space="preserve">D Skill </t>
  </si>
  <si>
    <t xml:space="preserve">C Acro Flight Series </t>
  </si>
  <si>
    <t>MS G</t>
  </si>
  <si>
    <t>Bronze Intention Sheet</t>
  </si>
  <si>
    <t>Gender:</t>
  </si>
  <si>
    <t>Bunny Hop / Jump - (Long)</t>
  </si>
  <si>
    <t>Bunny Hop / Jump - (High)</t>
  </si>
  <si>
    <t xml:space="preserve">Handspring to Roundoff </t>
  </si>
  <si>
    <t>Tucked Back Salto FS</t>
  </si>
  <si>
    <t>Front Salto to 1 R/O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</si>
</sst>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2" borderId="0" xfId="0" applyFont="1" applyFill="1" applyBorder="1"/>
    <xf numFmtId="0" fontId="10" fillId="2" borderId="6" xfId="0" applyFont="1" applyFill="1" applyBorder="1"/>
    <xf numFmtId="0" fontId="10" fillId="2" borderId="5" xfId="0" applyFont="1" applyFill="1" applyBorder="1"/>
    <xf numFmtId="0" fontId="10" fillId="0" borderId="0" xfId="0" applyFont="1" applyBorder="1"/>
    <xf numFmtId="0" fontId="10" fillId="0" borderId="6" xfId="0" applyFont="1" applyBorder="1"/>
    <xf numFmtId="0" fontId="10" fillId="0" borderId="5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9" xfId="0" applyFont="1" applyFill="1" applyBorder="1"/>
    <xf numFmtId="0" fontId="12" fillId="0" borderId="10" xfId="0" applyFont="1" applyFill="1" applyBorder="1"/>
    <xf numFmtId="0" fontId="10" fillId="0" borderId="10" xfId="0" applyFont="1" applyFill="1" applyBorder="1"/>
    <xf numFmtId="0" fontId="10" fillId="0" borderId="10" xfId="0" applyFont="1" applyBorder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9" fillId="0" borderId="0" xfId="0" applyFont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Border="1" applyProtection="1"/>
    <xf numFmtId="0" fontId="12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9" fillId="0" borderId="0" xfId="0" applyFont="1" applyBorder="1" applyAlignment="1" applyProtection="1">
      <alignment vertical="center"/>
    </xf>
    <xf numFmtId="0" fontId="13" fillId="0" borderId="0" xfId="0" applyFont="1" applyFill="1" applyBorder="1" applyProtection="1"/>
    <xf numFmtId="0" fontId="9" fillId="0" borderId="0" xfId="0" applyFont="1" applyBorder="1" applyProtection="1"/>
    <xf numFmtId="0" fontId="12" fillId="0" borderId="0" xfId="0" applyFont="1" applyProtection="1"/>
    <xf numFmtId="0" fontId="1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vertical="center"/>
    </xf>
    <xf numFmtId="2" fontId="5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10" borderId="0" xfId="0" applyFont="1" applyFill="1" applyAlignment="1" applyProtection="1">
      <alignment horizontal="center"/>
    </xf>
    <xf numFmtId="0" fontId="4" fillId="11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4" fillId="6" borderId="0" xfId="0" applyFont="1" applyFill="1" applyAlignment="1" applyProtection="1">
      <alignment horizontal="center"/>
    </xf>
    <xf numFmtId="0" fontId="4" fillId="7" borderId="0" xfId="0" applyFont="1" applyFill="1" applyAlignment="1" applyProtection="1">
      <alignment horizontal="center"/>
    </xf>
    <xf numFmtId="0" fontId="4" fillId="8" borderId="0" xfId="0" applyFont="1" applyFill="1" applyAlignment="1" applyProtection="1">
      <alignment horizontal="center"/>
    </xf>
    <xf numFmtId="0" fontId="4" fillId="9" borderId="0" xfId="0" applyFont="1" applyFill="1" applyAlignment="1" applyProtection="1">
      <alignment horizontal="center"/>
    </xf>
    <xf numFmtId="0" fontId="7" fillId="0" borderId="3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3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203200</xdr:colOff>
          <xdr:row>2</xdr:row>
          <xdr:rowOff>0</xdr:rowOff>
        </xdr:from>
        <xdr:to>
          <xdr:col>12</xdr:col>
          <xdr:colOff>1435100</xdr:colOff>
          <xdr:row>4</xdr:row>
          <xdr:rowOff>38100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Save workbook as 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</xdr:row>
          <xdr:rowOff>25400</xdr:rowOff>
        </xdr:from>
        <xdr:to>
          <xdr:col>13</xdr:col>
          <xdr:colOff>698500</xdr:colOff>
          <xdr:row>3</xdr:row>
          <xdr:rowOff>63500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New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889000</xdr:colOff>
          <xdr:row>2</xdr:row>
          <xdr:rowOff>12700</xdr:rowOff>
        </xdr:from>
        <xdr:to>
          <xdr:col>14</xdr:col>
          <xdr:colOff>279400</xdr:colOff>
          <xdr:row>3</xdr:row>
          <xdr:rowOff>63500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Delete Sheet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E162"/>
  <sheetViews>
    <sheetView tabSelected="1" zoomScaleNormal="100" workbookViewId="0">
      <selection activeCell="B9" sqref="B9"/>
    </sheetView>
  </sheetViews>
  <sheetFormatPr baseColWidth="10" defaultColWidth="8.85546875" defaultRowHeight="15" x14ac:dyDescent="0.2"/>
  <cols>
    <col min="1" max="1" width="3" style="16" customWidth="1"/>
    <col min="2" max="2" width="29.5703125" style="16" customWidth="1"/>
    <col min="3" max="3" width="10.28515625" style="16" customWidth="1"/>
    <col min="4" max="12" width="3" style="16" customWidth="1"/>
    <col min="13" max="14" width="19.5703125" style="16" customWidth="1"/>
    <col min="15" max="15" width="3.85546875" style="16" customWidth="1"/>
    <col min="16" max="16" width="8.85546875" style="16" customWidth="1"/>
    <col min="17" max="17" width="5.28515625" style="16" hidden="1" customWidth="1"/>
    <col min="18" max="105" width="8.85546875" style="16" hidden="1" customWidth="1"/>
    <col min="106" max="106" width="3.42578125" style="16" hidden="1" customWidth="1"/>
    <col min="107" max="108" width="3.140625" style="16" hidden="1" customWidth="1"/>
    <col min="109" max="16384" width="8.85546875" style="16"/>
  </cols>
  <sheetData>
    <row r="1" spans="1:109" ht="15.75" customHeight="1" x14ac:dyDescent="0.2"/>
    <row r="2" spans="1:109" ht="15.75" customHeight="1" x14ac:dyDescent="0.2">
      <c r="A2" s="17"/>
    </row>
    <row r="3" spans="1:109" ht="15.75" customHeight="1" x14ac:dyDescent="0.2">
      <c r="A3" s="23" t="s">
        <v>232</v>
      </c>
      <c r="B3" s="22"/>
    </row>
    <row r="4" spans="1:109" ht="15.75" customHeight="1" x14ac:dyDescent="0.2">
      <c r="A4" s="18"/>
    </row>
    <row r="5" spans="1:109" ht="15.75" customHeight="1" x14ac:dyDescent="0.2">
      <c r="A5" s="73" t="s">
        <v>25</v>
      </c>
      <c r="B5" s="74"/>
      <c r="C5" s="24" t="s">
        <v>233</v>
      </c>
      <c r="D5" s="75"/>
      <c r="E5" s="75"/>
      <c r="F5" s="79" t="s">
        <v>26</v>
      </c>
      <c r="G5" s="79"/>
      <c r="H5" s="79"/>
      <c r="I5" s="79"/>
      <c r="J5" s="79"/>
      <c r="K5" s="80"/>
      <c r="L5" s="80"/>
      <c r="M5" s="24" t="s">
        <v>30</v>
      </c>
      <c r="N5" s="51"/>
    </row>
    <row r="6" spans="1:109" ht="15.75" customHeight="1" x14ac:dyDescent="0.2">
      <c r="A6" s="77"/>
      <c r="B6" s="78"/>
    </row>
    <row r="7" spans="1:109" ht="15.75" customHeight="1" x14ac:dyDescent="0.2">
      <c r="A7" s="57" t="s">
        <v>0</v>
      </c>
      <c r="B7" s="57"/>
      <c r="C7" s="25" t="s">
        <v>1</v>
      </c>
      <c r="D7" s="76" t="s">
        <v>2</v>
      </c>
      <c r="E7" s="76"/>
      <c r="F7" s="76"/>
      <c r="G7" s="76"/>
      <c r="H7" s="76"/>
      <c r="I7" s="76" t="s">
        <v>3</v>
      </c>
      <c r="J7" s="76"/>
      <c r="K7" s="76"/>
      <c r="L7" s="76"/>
      <c r="M7" s="26" t="s">
        <v>4</v>
      </c>
      <c r="N7" s="26" t="s">
        <v>5</v>
      </c>
      <c r="P7" s="22"/>
      <c r="Q7" s="67" t="s">
        <v>147</v>
      </c>
      <c r="R7" s="67"/>
      <c r="S7" s="67"/>
      <c r="T7" s="67"/>
      <c r="U7" s="67"/>
      <c r="V7" s="67"/>
      <c r="W7" s="67"/>
      <c r="X7" s="67"/>
      <c r="Y7" s="68" t="s">
        <v>148</v>
      </c>
      <c r="Z7" s="68"/>
      <c r="AA7" s="68"/>
      <c r="AB7" s="68"/>
      <c r="AC7" s="68"/>
      <c r="AD7" s="68"/>
      <c r="AE7" s="68"/>
      <c r="AF7" s="68"/>
      <c r="AG7" s="69" t="s">
        <v>149</v>
      </c>
      <c r="AH7" s="69"/>
      <c r="AI7" s="69"/>
      <c r="AJ7" s="69"/>
      <c r="AK7" s="69"/>
      <c r="AL7" s="69"/>
      <c r="AM7" s="69"/>
      <c r="AN7" s="69"/>
      <c r="AO7" s="70" t="s">
        <v>150</v>
      </c>
      <c r="AP7" s="70"/>
      <c r="AQ7" s="70"/>
      <c r="AR7" s="70"/>
      <c r="AS7" s="70"/>
      <c r="AT7" s="70"/>
      <c r="AU7" s="70"/>
      <c r="AV7" s="70"/>
      <c r="AW7" s="71" t="s">
        <v>151</v>
      </c>
      <c r="AX7" s="71"/>
      <c r="AY7" s="71"/>
      <c r="AZ7" s="71"/>
      <c r="BA7" s="71"/>
      <c r="BB7" s="71"/>
      <c r="BC7" s="71"/>
      <c r="BD7" s="71"/>
      <c r="BE7" s="72" t="s">
        <v>152</v>
      </c>
      <c r="BF7" s="72"/>
      <c r="BG7" s="72"/>
      <c r="BH7" s="72"/>
      <c r="BI7" s="72"/>
      <c r="BJ7" s="72"/>
      <c r="BK7" s="72"/>
      <c r="BL7" s="72"/>
      <c r="BM7" s="62" t="s">
        <v>153</v>
      </c>
      <c r="BN7" s="62"/>
      <c r="BO7" s="62"/>
      <c r="BP7" s="62"/>
      <c r="BQ7" s="62"/>
      <c r="BR7" s="62"/>
      <c r="BS7" s="62"/>
      <c r="BT7" s="62"/>
      <c r="BU7" s="63" t="s">
        <v>154</v>
      </c>
      <c r="BV7" s="63"/>
      <c r="BW7" s="63"/>
      <c r="BX7" s="63"/>
      <c r="BY7" s="63"/>
      <c r="BZ7" s="63"/>
      <c r="CA7" s="63"/>
      <c r="CB7" s="63"/>
      <c r="CC7" s="64" t="s">
        <v>155</v>
      </c>
      <c r="CD7" s="64"/>
      <c r="CE7" s="64"/>
      <c r="CF7" s="64"/>
      <c r="CG7" s="64"/>
      <c r="CH7" s="64"/>
      <c r="CI7" s="64"/>
      <c r="CJ7" s="64"/>
      <c r="CK7" s="65" t="s">
        <v>156</v>
      </c>
      <c r="CL7" s="65"/>
      <c r="CM7" s="65"/>
      <c r="CN7" s="65"/>
      <c r="CO7" s="65"/>
      <c r="CP7" s="65"/>
      <c r="CQ7" s="65"/>
      <c r="CR7" s="65"/>
      <c r="CS7" s="31" t="s">
        <v>205</v>
      </c>
      <c r="CT7" s="31" t="s">
        <v>207</v>
      </c>
      <c r="CU7" s="31" t="s">
        <v>206</v>
      </c>
      <c r="CV7" s="31" t="s">
        <v>231</v>
      </c>
      <c r="CW7" s="31" t="s">
        <v>209</v>
      </c>
      <c r="CX7" s="31" t="s">
        <v>80</v>
      </c>
      <c r="CY7" s="31" t="s">
        <v>211</v>
      </c>
      <c r="CZ7" s="31" t="s">
        <v>212</v>
      </c>
      <c r="DA7" s="22" t="s">
        <v>214</v>
      </c>
      <c r="DB7" s="22"/>
      <c r="DC7" s="22"/>
      <c r="DD7" s="22"/>
      <c r="DE7" s="22"/>
    </row>
    <row r="8" spans="1:109" ht="15.75" customHeight="1" x14ac:dyDescent="0.2">
      <c r="A8" s="57"/>
      <c r="B8" s="57"/>
      <c r="C8" s="27"/>
      <c r="D8" s="28" t="s">
        <v>36</v>
      </c>
      <c r="E8" s="29" t="s">
        <v>6</v>
      </c>
      <c r="F8" s="29" t="s">
        <v>7</v>
      </c>
      <c r="G8" s="29" t="s">
        <v>8</v>
      </c>
      <c r="H8" s="29" t="s">
        <v>9</v>
      </c>
      <c r="I8" s="29">
        <v>1</v>
      </c>
      <c r="J8" s="29">
        <v>2</v>
      </c>
      <c r="K8" s="29">
        <v>3</v>
      </c>
      <c r="L8" s="29">
        <v>4</v>
      </c>
      <c r="M8" s="27"/>
      <c r="N8" s="27"/>
      <c r="P8" s="22"/>
      <c r="Q8" s="32" t="s">
        <v>157</v>
      </c>
      <c r="R8" s="32" t="s">
        <v>158</v>
      </c>
      <c r="S8" s="32"/>
      <c r="T8" s="32"/>
      <c r="U8" s="32"/>
      <c r="V8" s="32"/>
      <c r="W8" s="32" t="s">
        <v>159</v>
      </c>
      <c r="X8" s="32" t="s">
        <v>160</v>
      </c>
      <c r="Y8" s="32" t="s">
        <v>157</v>
      </c>
      <c r="Z8" s="32" t="s">
        <v>158</v>
      </c>
      <c r="AA8" s="32"/>
      <c r="AB8" s="32"/>
      <c r="AC8" s="32"/>
      <c r="AD8" s="32"/>
      <c r="AE8" s="32" t="s">
        <v>159</v>
      </c>
      <c r="AF8" s="32" t="s">
        <v>160</v>
      </c>
      <c r="AG8" s="32" t="s">
        <v>157</v>
      </c>
      <c r="AH8" s="32" t="s">
        <v>158</v>
      </c>
      <c r="AI8" s="32"/>
      <c r="AJ8" s="32"/>
      <c r="AK8" s="32"/>
      <c r="AL8" s="32"/>
      <c r="AM8" s="32" t="s">
        <v>159</v>
      </c>
      <c r="AN8" s="32" t="s">
        <v>160</v>
      </c>
      <c r="AO8" s="32" t="s">
        <v>157</v>
      </c>
      <c r="AP8" s="32" t="s">
        <v>158</v>
      </c>
      <c r="AQ8" s="32"/>
      <c r="AR8" s="32"/>
      <c r="AS8" s="32"/>
      <c r="AT8" s="32"/>
      <c r="AU8" s="32" t="s">
        <v>159</v>
      </c>
      <c r="AV8" s="32" t="s">
        <v>160</v>
      </c>
      <c r="AW8" s="32" t="s">
        <v>157</v>
      </c>
      <c r="AX8" s="32" t="s">
        <v>158</v>
      </c>
      <c r="AY8" s="32"/>
      <c r="AZ8" s="32"/>
      <c r="BA8" s="32"/>
      <c r="BB8" s="32"/>
      <c r="BC8" s="32" t="s">
        <v>159</v>
      </c>
      <c r="BD8" s="32" t="s">
        <v>160</v>
      </c>
      <c r="BE8" s="32" t="s">
        <v>157</v>
      </c>
      <c r="BF8" s="32" t="s">
        <v>158</v>
      </c>
      <c r="BG8" s="32"/>
      <c r="BH8" s="32"/>
      <c r="BI8" s="32"/>
      <c r="BJ8" s="32"/>
      <c r="BK8" s="32" t="s">
        <v>159</v>
      </c>
      <c r="BL8" s="32" t="s">
        <v>160</v>
      </c>
      <c r="BM8" s="32" t="s">
        <v>157</v>
      </c>
      <c r="BN8" s="32" t="s">
        <v>158</v>
      </c>
      <c r="BO8" s="32"/>
      <c r="BP8" s="32"/>
      <c r="BQ8" s="32"/>
      <c r="BR8" s="32"/>
      <c r="BS8" s="32" t="s">
        <v>159</v>
      </c>
      <c r="BT8" s="32" t="s">
        <v>160</v>
      </c>
      <c r="BU8" s="32" t="s">
        <v>157</v>
      </c>
      <c r="BV8" s="32" t="s">
        <v>158</v>
      </c>
      <c r="BW8" s="32"/>
      <c r="BX8" s="32"/>
      <c r="BY8" s="32"/>
      <c r="BZ8" s="32"/>
      <c r="CA8" s="32" t="s">
        <v>159</v>
      </c>
      <c r="CB8" s="32" t="s">
        <v>160</v>
      </c>
      <c r="CC8" s="32" t="s">
        <v>157</v>
      </c>
      <c r="CD8" s="32" t="s">
        <v>158</v>
      </c>
      <c r="CE8" s="32"/>
      <c r="CF8" s="32"/>
      <c r="CG8" s="32"/>
      <c r="CH8" s="32"/>
      <c r="CI8" s="32" t="s">
        <v>159</v>
      </c>
      <c r="CJ8" s="32" t="s">
        <v>160</v>
      </c>
      <c r="CK8" s="32" t="s">
        <v>157</v>
      </c>
      <c r="CL8" s="32" t="s">
        <v>158</v>
      </c>
      <c r="CM8" s="32"/>
      <c r="CN8" s="32"/>
      <c r="CO8" s="32"/>
      <c r="CP8" s="32"/>
      <c r="CQ8" s="32" t="s">
        <v>159</v>
      </c>
      <c r="CR8" s="32" t="s">
        <v>160</v>
      </c>
      <c r="CS8" s="33"/>
      <c r="CT8" s="33"/>
      <c r="CU8" s="33"/>
      <c r="CV8" s="33"/>
      <c r="CW8" s="33"/>
      <c r="CX8" s="33"/>
      <c r="CY8" s="33"/>
      <c r="CZ8" s="33"/>
      <c r="DA8" s="22"/>
      <c r="DB8" s="34" t="s">
        <v>36</v>
      </c>
      <c r="DC8" s="34" t="s">
        <v>6</v>
      </c>
      <c r="DD8" s="34" t="s">
        <v>7</v>
      </c>
      <c r="DE8" s="22"/>
    </row>
    <row r="9" spans="1:109" ht="15.75" customHeight="1" x14ac:dyDescent="0.2">
      <c r="A9" s="30">
        <v>1</v>
      </c>
      <c r="B9" s="20"/>
      <c r="C9" s="19"/>
      <c r="D9" s="28" t="str">
        <f>IFERROR(IF(VLOOKUP(B9,Moves!$A$1:$D$150,2,FALSE)="A","X"," "),"")</f>
        <v/>
      </c>
      <c r="E9" s="26" t="str">
        <f>IFERROR(IF(VLOOKUP(B9,Moves!$A$1:$D$150,2,FALSE)="B","X"," "),"")</f>
        <v/>
      </c>
      <c r="F9" s="26" t="str">
        <f>IFERROR(IF(VLOOKUP(B9,Moves!$A$1:$D$150,2,FALSE)="C","X"," "),"")</f>
        <v/>
      </c>
      <c r="G9" s="26" t="str">
        <f>IFERROR(IF(VLOOKUP(B9,Moves!$A$1:$D$150,2,FALSE)="D","X"," "),"")</f>
        <v/>
      </c>
      <c r="H9" s="26" t="str">
        <f>IFERROR(IF(VLOOKUP(B9,Moves!$A$1:$D$150,2,FALSE)="E","X"," "),"")</f>
        <v/>
      </c>
      <c r="I9" s="26" t="str">
        <f>IFERROR(IF(VLOOKUP(B9,Moves!$A$1:$D$150,3,FALSE)=1,"X"," "),"")</f>
        <v/>
      </c>
      <c r="J9" s="26" t="str">
        <f>IFERROR(IF(VLOOKUP(B9,Moves!$A$1:$D$150,3,FALSE)=2,"X"," "),"")</f>
        <v/>
      </c>
      <c r="K9" s="26" t="str">
        <f>IFERROR(IF(VLOOKUP(B9,Moves!$A$1:$D$150,3,FALSE)=3,"X"," "),"")</f>
        <v/>
      </c>
      <c r="L9" s="26" t="str">
        <f>IFERROR(IF(VLOOKUP(B9,Moves!$A$1:$D$150,3,FALSE)=4,"X"," "),"")</f>
        <v/>
      </c>
      <c r="M9" s="19"/>
      <c r="N9" s="19"/>
      <c r="P9" s="22"/>
      <c r="Q9" s="22">
        <f>IF(ISNUMBER(SEARCH($B$9,R9)),MAX($Q$8:Q8)+1,0)</f>
        <v>1</v>
      </c>
      <c r="R9" s="1" t="s">
        <v>31</v>
      </c>
      <c r="S9" s="22"/>
      <c r="T9" s="22"/>
      <c r="U9" s="22" t="str">
        <f>IFERROR(VLOOKUP(ROWS($R$9:R9),$Q$9:$R$162,2,0),"")</f>
        <v>Straight jump</v>
      </c>
      <c r="V9" s="22"/>
      <c r="W9" s="22">
        <f>COUNTIF(U9:U162,"?*")</f>
        <v>154</v>
      </c>
      <c r="X9" s="22" t="str">
        <f ca="1">OFFSET($U$9,,,COUNTIF($U$9:$U$162,"?*"))</f>
        <v>Straight jump</v>
      </c>
      <c r="Y9" s="22">
        <f>IF(ISNUMBER(SEARCH($B$10,Z9)),MAX($Y$8:Y8)+1,0)</f>
        <v>1</v>
      </c>
      <c r="Z9" s="1" t="s">
        <v>31</v>
      </c>
      <c r="AA9" s="22"/>
      <c r="AB9" s="22"/>
      <c r="AC9" s="22" t="str">
        <f>IFERROR(VLOOKUP(ROWS($Z$9:Z9),$Y$9:$Z$162,2,0),"")</f>
        <v>Straight jump</v>
      </c>
      <c r="AD9" s="22"/>
      <c r="AE9" s="22">
        <f>COUNTIF(AC9:AC162,"?*")</f>
        <v>154</v>
      </c>
      <c r="AF9" s="22" t="str">
        <f ca="1">OFFSET($AC$9,,,COUNTIF($AC$9:$AC$162,"?*"))</f>
        <v>Straight jump</v>
      </c>
      <c r="AG9" s="22">
        <f>IF(ISNUMBER(SEARCH($B$11,AH9)),MAX($AG$8:AG8)+1,0)</f>
        <v>1</v>
      </c>
      <c r="AH9" s="1" t="s">
        <v>31</v>
      </c>
      <c r="AI9" s="22"/>
      <c r="AJ9" s="22"/>
      <c r="AK9" s="22" t="str">
        <f>IFERROR(VLOOKUP(ROWS($AH$9:AH9),$AG$9:$AH$162,2,0),"")</f>
        <v>Straight jump</v>
      </c>
      <c r="AL9" s="22"/>
      <c r="AM9" s="22">
        <f>COUNTIF(AK9:AK162,"?*")</f>
        <v>154</v>
      </c>
      <c r="AN9" s="22" t="str">
        <f ca="1">OFFSET($AK$9,,,COUNTIF($AK$9:$AK$162,"?*"))</f>
        <v>Straight jump</v>
      </c>
      <c r="AO9" s="22">
        <f>IF(ISNUMBER(SEARCH($B$12,AP9)),MAX($AO$8:AO8)+1,0)</f>
        <v>1</v>
      </c>
      <c r="AP9" s="1" t="s">
        <v>31</v>
      </c>
      <c r="AQ9" s="22"/>
      <c r="AR9" s="22"/>
      <c r="AS9" s="22" t="str">
        <f>IFERROR(VLOOKUP(ROWS($AP$9:AP9),$AO$9:$AP$162,2,0),"")</f>
        <v>Straight jump</v>
      </c>
      <c r="AT9" s="22"/>
      <c r="AU9" s="22">
        <f>COUNTIF(AS9:AS162,"?*")</f>
        <v>154</v>
      </c>
      <c r="AV9" s="35" t="str">
        <f ca="1">OFFSET($AS$9,,,COUNTIF($AS$9:$AS$162,"?*"))</f>
        <v>Straight jump</v>
      </c>
      <c r="AW9" s="35">
        <f>IF(ISNUMBER(SEARCH($B$13,AX9)),MAX($AW$8:AW8)+1,0)</f>
        <v>1</v>
      </c>
      <c r="AX9" s="1" t="s">
        <v>31</v>
      </c>
      <c r="AY9" s="35"/>
      <c r="AZ9" s="35"/>
      <c r="BA9" s="35" t="str">
        <f>IFERROR(VLOOKUP(ROWS($AX$9:AX9),$AW$9:$AX$162,2,0),"")</f>
        <v>Straight jump</v>
      </c>
      <c r="BB9" s="35"/>
      <c r="BC9" s="35">
        <f>COUNTIF(BA9:BA162,"?*")</f>
        <v>154</v>
      </c>
      <c r="BD9" s="35" t="str">
        <f ca="1">OFFSET($BA$9,,,COUNTIF($BA$9:$BA$162,"?*"))</f>
        <v>Straight jump</v>
      </c>
      <c r="BE9" s="35">
        <f>IF(ISNUMBER(SEARCH($B$14,BF9)),MAX($BE$8:BE8)+1,0)</f>
        <v>1</v>
      </c>
      <c r="BF9" s="1" t="s">
        <v>31</v>
      </c>
      <c r="BG9" s="35"/>
      <c r="BH9" s="35"/>
      <c r="BI9" s="35" t="str">
        <f>IFERROR(VLOOKUP(ROWS($BF$9:BF9),$BE$9:$BF$162,2,0),"")</f>
        <v>Straight jump</v>
      </c>
      <c r="BJ9" s="35"/>
      <c r="BK9" s="35">
        <f>COUNTIF(BI9:BI164,"?*")</f>
        <v>154</v>
      </c>
      <c r="BL9" s="35" t="str">
        <f ca="1">OFFSET($BI$9,,,COUNTIF($BI$9:$BI$162,"?*"))</f>
        <v>Straight jump</v>
      </c>
      <c r="BM9" s="35">
        <f>IF(ISNUMBER(SEARCH($B$15,BN9)),MAX($BM$8:BM8)+1,0)</f>
        <v>1</v>
      </c>
      <c r="BN9" s="1" t="s">
        <v>31</v>
      </c>
      <c r="BO9" s="35"/>
      <c r="BP9" s="35"/>
      <c r="BQ9" s="35" t="str">
        <f>IFERROR(VLOOKUP(ROWS($BN$9:BN9),$BM$9:$BN$162,2,0),"")</f>
        <v>Straight jump</v>
      </c>
      <c r="BR9" s="35"/>
      <c r="BS9" s="35">
        <f>COUNTIF(BQ9:BQ162,"?*")</f>
        <v>154</v>
      </c>
      <c r="BT9" s="35" t="str">
        <f ca="1">OFFSET($BQ$9,,,COUNTIF($BQ$9:$BQ$162,"?*"))</f>
        <v>Straight jump</v>
      </c>
      <c r="BU9" s="35">
        <f>IF(ISNUMBER(SEARCH($B$16,BV9)),MAX($BU$8:BU8)+1,0)</f>
        <v>1</v>
      </c>
      <c r="BV9" s="1" t="s">
        <v>31</v>
      </c>
      <c r="BW9" s="35"/>
      <c r="BX9" s="35"/>
      <c r="BY9" s="35" t="str">
        <f>IFERROR(VLOOKUP(ROWS($BV$9:BV9),$BU$9:$BV$162,2,0),"")</f>
        <v>Straight jump</v>
      </c>
      <c r="BZ9" s="35"/>
      <c r="CA9" s="35">
        <f>COUNTIF(BY9:BY164,"?*")</f>
        <v>154</v>
      </c>
      <c r="CB9" s="35" t="str">
        <f ca="1">OFFSET($BY$9,,,COUNTIF($BY$9:$BY$162,"?*"))</f>
        <v>Straight jump</v>
      </c>
      <c r="CC9" s="35">
        <f>IF(ISNUMBER(SEARCH($B$17,CD9)),MAX($CC$8:CC8)+1,0)</f>
        <v>1</v>
      </c>
      <c r="CD9" s="1" t="s">
        <v>31</v>
      </c>
      <c r="CE9" s="35"/>
      <c r="CF9" s="35"/>
      <c r="CG9" s="35" t="str">
        <f>IFERROR(VLOOKUP(ROWS($CD$9:CD9),$CC$9:$CD$162,2,0),"")</f>
        <v>Straight jump</v>
      </c>
      <c r="CH9" s="35"/>
      <c r="CI9" s="35">
        <f>COUNTIF(CG9:CG162,"?*")</f>
        <v>154</v>
      </c>
      <c r="CJ9" s="35" t="str">
        <f ca="1">OFFSET($CG$9,,,COUNTIF($CG$9:$CG$162,"?*"))</f>
        <v>Straight jump</v>
      </c>
      <c r="CK9" s="35">
        <f>IF(ISNUMBER(SEARCH($B$18,CL9)),MAX($CK$8:CK8)+1,0)</f>
        <v>1</v>
      </c>
      <c r="CL9" s="1" t="s">
        <v>31</v>
      </c>
      <c r="CM9" s="35"/>
      <c r="CN9" s="35"/>
      <c r="CO9" s="35" t="str">
        <f>IFERROR(VLOOKUP(ROWS($CL$9:CL9),$CK$9:$CL$162,2,0),"")</f>
        <v>Straight jump</v>
      </c>
      <c r="CP9" s="35"/>
      <c r="CQ9" s="35">
        <f>COUNTIF(CO9:CO162,"?*")</f>
        <v>154</v>
      </c>
      <c r="CR9" s="35" t="str">
        <f ca="1">OFFSET($CO$9,,,COUNTIF($CO$9:$CO$162,"?*"))</f>
        <v>Straight jump</v>
      </c>
      <c r="CS9" s="22" t="str">
        <f>IF(M9&lt;&gt;$M$37,"",IF(I9="X",IF(E9="X","Yes",IF(F9="X","Yes","No"))))</f>
        <v/>
      </c>
      <c r="CT9" s="22" t="str">
        <f>IF(M9=$M$43,IF(J9="X",IF(E9="X","Yes",IF(F9="X","Yes","No"))),IF(M9=$M$44,IF(J9="X",IF(E9="X","Yes",IF(F9="X","Yes","No"))),""))</f>
        <v/>
      </c>
      <c r="CU9" s="22" t="str">
        <f>IF(M9&lt;&gt;"Mix series","",IF(I9="X",IF(D9="X","Yes",IF(E9="X","Yes",IF(F9="X","Yes",IF(G9="X","Yes",IF(H9="X","Yes","No"))))),IF(I9&lt;&gt;"X",IF(E9="X","Yes",IF(F9="X","Yes","No")))))</f>
        <v/>
      </c>
      <c r="CV9" s="22" t="str">
        <f>IF(CU9&lt;&gt;"Yes","",IF(I9="X",1,IF(J9="X",2,IF(K9="X",3,IF(L9="X",4,"No")))))</f>
        <v/>
      </c>
      <c r="CW9" s="22" t="str">
        <f>IF(M9&lt;&gt;"Acrobatic skill","",IF(VLOOKUP(B9,Moves!$A$1:$D$150,4,FALSE)="",IF(K9="X","Yes",IF(L9="X","Yes","No")),"No"))</f>
        <v/>
      </c>
      <c r="CX9" s="22" t="str">
        <f>IF(M9&lt;&gt;"Flight skill","",IF(F9="X",IF(L9="X",IF(VLOOKUP(B9,Moves!A1:D150,4,FALSE)&lt;&gt;"","Yes","No"),"No"),"No"))</f>
        <v/>
      </c>
      <c r="CY9" s="22" t="str">
        <f>IF(N9&lt;&gt;$N$32,"",IF(F9="X",IF(VLOOKUP(B9,Moves!$A$1:$D$150,4,FALSE)="AFS","Yes",IF(VLOOKUP(B9,Moves!$A$1:$D$150,4,FALSE)="AFS2","Yes","No")),"No"))</f>
        <v/>
      </c>
      <c r="CZ9" s="22" t="str">
        <f>IF(N9&lt;&gt;$N$33,"",IF(G9&lt;&gt;"X","No",IF(VLOOKUP(B9,Moves!$A$1:$D$150,3,FALSE)&lt;&gt;4,IF(I9="X","Yes",IF(J9="X","Yes",IF(K9="X","Yes","No"))))))</f>
        <v/>
      </c>
      <c r="DA9" s="22" t="str">
        <f ca="1">IF(COUNTIF(Q9:CZ9,"Yes")=2,"No","Yes")</f>
        <v>Yes</v>
      </c>
      <c r="DB9" s="22" t="str">
        <f t="shared" ref="DB9:DB18" si="0">IF(D9="X",IF(N9="Bonus - C Skill","No",IF(N9="Bonus - D Skill","No","Yes")),"")</f>
        <v/>
      </c>
      <c r="DC9" s="22" t="str">
        <f t="shared" ref="DC9:DC18" si="1">IF(E9="X",IF(N9="Bonus - C Skill","No",IF(N9="Bonus - D Skill","No","Yes")),"")</f>
        <v/>
      </c>
      <c r="DD9" s="22" t="str">
        <f t="shared" ref="DD9:DD18" si="2">IF(F9="X",IF(N9="Bonus - C Skill","No",IF(N9="Bonus - D Skill","No","Yes")),"")</f>
        <v/>
      </c>
      <c r="DE9" s="22"/>
    </row>
    <row r="10" spans="1:109" ht="15.75" customHeight="1" x14ac:dyDescent="0.2">
      <c r="A10" s="30">
        <v>2</v>
      </c>
      <c r="B10" s="20"/>
      <c r="C10" s="19"/>
      <c r="D10" s="28" t="str">
        <f>IFERROR(IF(VLOOKUP(B10,Moves!$A$1:$D$150,2,FALSE)="A","X"," "),"")</f>
        <v/>
      </c>
      <c r="E10" s="26" t="str">
        <f>IFERROR(IF(VLOOKUP(B10,Moves!$A$1:$D$150,2,FALSE)="B","X"," "),"")</f>
        <v/>
      </c>
      <c r="F10" s="26" t="str">
        <f>IFERROR(IF(VLOOKUP(B10,Moves!$A$1:$D$150,2,FALSE)="C","X"," "),"")</f>
        <v/>
      </c>
      <c r="G10" s="26" t="str">
        <f>IFERROR(IF(VLOOKUP(B10,Moves!$A$1:$D$150,2,FALSE)="D","X"," "),"")</f>
        <v/>
      </c>
      <c r="H10" s="26" t="str">
        <f>IFERROR(IF(VLOOKUP(B10,Moves!$A$1:$D$150,2,FALSE)="E","X"," "),"")</f>
        <v/>
      </c>
      <c r="I10" s="26" t="str">
        <f>IFERROR(IF(VLOOKUP(B10,Moves!$A$1:$D$150,3,FALSE)=1,"X"," "),"")</f>
        <v/>
      </c>
      <c r="J10" s="26" t="str">
        <f>IFERROR(IF(VLOOKUP(B10,Moves!$A$1:$D$150,3,FALSE)=2,"X"," "),"")</f>
        <v/>
      </c>
      <c r="K10" s="26" t="str">
        <f>IFERROR(IF(VLOOKUP(B10,Moves!$A$1:$D$150,3,FALSE)=3,"X"," "),"")</f>
        <v/>
      </c>
      <c r="L10" s="26" t="str">
        <f>IFERROR(IF(VLOOKUP(B10,Moves!$A$1:$D$150,3,FALSE)=4,"X"," "),"")</f>
        <v/>
      </c>
      <c r="M10" s="19"/>
      <c r="N10" s="19"/>
      <c r="P10" s="22"/>
      <c r="Q10" s="22">
        <f>IF(ISNUMBER(SEARCH($B$9,R10)),MAX($Q$8:Q9)+1,0)</f>
        <v>2</v>
      </c>
      <c r="R10" s="1" t="s">
        <v>32</v>
      </c>
      <c r="S10" s="36"/>
      <c r="T10" s="36"/>
      <c r="U10" s="22" t="str">
        <f>IFERROR(VLOOKUP(ROWS($R$9:R10),$Q$9:$R$162,2,0),"")</f>
        <v xml:space="preserve">Jump ½ turn </v>
      </c>
      <c r="V10" s="36"/>
      <c r="W10" s="36"/>
      <c r="X10" s="36"/>
      <c r="Y10" s="22">
        <f>IF(ISNUMBER(SEARCH($B$10,Z10)),MAX($Y$8:Y9)+1,0)</f>
        <v>2</v>
      </c>
      <c r="Z10" s="1" t="s">
        <v>32</v>
      </c>
      <c r="AA10" s="36"/>
      <c r="AB10" s="36"/>
      <c r="AC10" s="22" t="str">
        <f>IFERROR(VLOOKUP(ROWS($Z$9:Z10),$Y$9:$Z$162,2,0),"")</f>
        <v xml:space="preserve">Jump ½ turn </v>
      </c>
      <c r="AD10" s="36"/>
      <c r="AE10" s="36"/>
      <c r="AF10" s="36"/>
      <c r="AG10" s="22">
        <f>IF(ISNUMBER(SEARCH($B$11,AH10)),MAX($AG$8:AG9)+1,0)</f>
        <v>2</v>
      </c>
      <c r="AH10" s="1" t="s">
        <v>32</v>
      </c>
      <c r="AI10" s="36"/>
      <c r="AJ10" s="36"/>
      <c r="AK10" s="22" t="str">
        <f>IFERROR(VLOOKUP(ROWS($AH$9:AH10),$AG$9:$AH$162,2,0),"")</f>
        <v xml:space="preserve">Jump ½ turn </v>
      </c>
      <c r="AL10" s="36"/>
      <c r="AM10" s="36"/>
      <c r="AN10" s="36"/>
      <c r="AO10" s="22">
        <f>IF(ISNUMBER(SEARCH($B$12,AP10)),MAX($AO$8:AO9)+1,0)</f>
        <v>2</v>
      </c>
      <c r="AP10" s="1" t="s">
        <v>32</v>
      </c>
      <c r="AQ10" s="36"/>
      <c r="AR10" s="36"/>
      <c r="AS10" s="22" t="str">
        <f>IFERROR(VLOOKUP(ROWS($AP$9:AP10),$AO$9:$AP$162,2,0),"")</f>
        <v xml:space="preserve">Jump ½ turn </v>
      </c>
      <c r="AT10" s="36"/>
      <c r="AU10" s="36"/>
      <c r="AV10" s="36"/>
      <c r="AW10" s="35">
        <f>IF(ISNUMBER(SEARCH($B$13,AX10)),MAX($AW$8:AW9)+1,0)</f>
        <v>2</v>
      </c>
      <c r="AX10" s="1" t="s">
        <v>32</v>
      </c>
      <c r="AY10" s="36"/>
      <c r="AZ10" s="36"/>
      <c r="BA10" s="35" t="str">
        <f>IFERROR(VLOOKUP(ROWS($AX$9:AX10),$AW$9:$AX$162,2,0),"")</f>
        <v xml:space="preserve">Jump ½ turn </v>
      </c>
      <c r="BB10" s="36"/>
      <c r="BC10" s="36"/>
      <c r="BD10" s="36"/>
      <c r="BE10" s="35">
        <f>IF(ISNUMBER(SEARCH($B$14,BF10)),MAX($BE$8:BE9)+1,0)</f>
        <v>2</v>
      </c>
      <c r="BF10" s="1" t="s">
        <v>32</v>
      </c>
      <c r="BG10" s="36"/>
      <c r="BH10" s="36"/>
      <c r="BI10" s="35" t="str">
        <f>IFERROR(VLOOKUP(ROWS($BF$9:BF10),$BE$9:$BF$162,2,0),"")</f>
        <v xml:space="preserve">Jump ½ turn </v>
      </c>
      <c r="BJ10" s="36"/>
      <c r="BK10" s="36"/>
      <c r="BL10" s="36"/>
      <c r="BM10" s="35">
        <f>IF(ISNUMBER(SEARCH($B$15,BN10)),MAX($BM$8:BM9)+1,0)</f>
        <v>2</v>
      </c>
      <c r="BN10" s="1" t="s">
        <v>32</v>
      </c>
      <c r="BO10" s="36"/>
      <c r="BP10" s="36"/>
      <c r="BQ10" s="35" t="str">
        <f>IFERROR(VLOOKUP(ROWS($BN$9:BN10),$BM$9:$BN$162,2,0),"")</f>
        <v xml:space="preserve">Jump ½ turn </v>
      </c>
      <c r="BR10" s="36"/>
      <c r="BS10" s="36"/>
      <c r="BT10" s="36"/>
      <c r="BU10" s="35">
        <f>IF(ISNUMBER(SEARCH($B$16,BV10)),MAX($BU$8:BU9)+1,0)</f>
        <v>2</v>
      </c>
      <c r="BV10" s="1" t="s">
        <v>32</v>
      </c>
      <c r="BW10" s="36"/>
      <c r="BX10" s="36"/>
      <c r="BY10" s="35" t="str">
        <f>IFERROR(VLOOKUP(ROWS($BV$9:BV10),$BU$9:$BV$162,2,0),"")</f>
        <v xml:space="preserve">Jump ½ turn </v>
      </c>
      <c r="BZ10" s="36"/>
      <c r="CA10" s="36"/>
      <c r="CB10" s="36"/>
      <c r="CC10" s="35">
        <f>IF(ISNUMBER(SEARCH($B$17,CD10)),MAX($CC$8:CC9)+1,0)</f>
        <v>2</v>
      </c>
      <c r="CD10" s="1" t="s">
        <v>32</v>
      </c>
      <c r="CE10" s="36"/>
      <c r="CF10" s="36"/>
      <c r="CG10" s="35" t="str">
        <f>IFERROR(VLOOKUP(ROWS($CD$9:CD10),$CC$9:$CD$162,2,0),"")</f>
        <v xml:space="preserve">Jump ½ turn </v>
      </c>
      <c r="CH10" s="36"/>
      <c r="CI10" s="36"/>
      <c r="CJ10" s="36"/>
      <c r="CK10" s="35">
        <f>IF(ISNUMBER(SEARCH($B$18,CL10)),MAX($CK$8:CK9)+1,0)</f>
        <v>2</v>
      </c>
      <c r="CL10" s="1" t="s">
        <v>32</v>
      </c>
      <c r="CM10" s="36"/>
      <c r="CN10" s="36"/>
      <c r="CO10" s="35" t="str">
        <f>IFERROR(VLOOKUP(ROWS($CL$9:CL10),$CK$9:$CL$162,2,0),"")</f>
        <v xml:space="preserve">Jump ½ turn </v>
      </c>
      <c r="CP10" s="36"/>
      <c r="CQ10" s="36"/>
      <c r="CR10" s="36"/>
      <c r="CS10" s="22" t="str">
        <f t="shared" ref="CS10:CS18" si="3">IF(M10&lt;&gt;$M$37,"",IF(I10="X",IF(E10="X","Yes",IF(F10="X","Yes","No"))))</f>
        <v/>
      </c>
      <c r="CT10" s="22" t="str">
        <f t="shared" ref="CT10:CT18" si="4">IF(M10=$M$43,IF(J10="X",IF(E10="X","Yes",IF(F10="X","Yes","No"))),IF(M10=$M$44,IF(J10="X",IF(E10="X","Yes",IF(F10="X","Yes","No"))),""))</f>
        <v/>
      </c>
      <c r="CU10" s="22" t="str">
        <f t="shared" ref="CU10:CU18" si="5">IF(M10&lt;&gt;"Mix series","",IF(I10="X",IF(D10="X","Yes",IF(E10="X","Yes",IF(F10="X","Yes",IF(G10="X","Yes",IF(H10="X","Yes","No"))))),IF(I10&lt;&gt;"X",IF(E10="X","Yes",IF(F10="X","Yes","No")))))</f>
        <v/>
      </c>
      <c r="CV10" s="22" t="str">
        <f t="shared" ref="CV10:CV18" si="6">IF(CU10&lt;&gt;"Yes","",IF(I10="X",1,IF(J10="X",2,IF(K10="X",3,IF(L10="X",4,"No")))))</f>
        <v/>
      </c>
      <c r="CW10" s="22" t="str">
        <f>IF(M10&lt;&gt;"Acrobatic skill","",IF(VLOOKUP(B10,Moves!$A$1:$D$150,4,FALSE)="",IF(K10="X","Yes",IF(L10="X","Yes","No")),"No"))</f>
        <v/>
      </c>
      <c r="CX10" s="22" t="str">
        <f>IF(M10&lt;&gt;"Flight skill","",IF(F10="X",IF(L10="X",IF(VLOOKUP(B10,Moves!A2:D151,4,FALSE)&lt;&gt;"","Yes","No"),"No"),"No"))</f>
        <v/>
      </c>
      <c r="CY10" s="22" t="str">
        <f>IF(N10&lt;&gt;$N$32,"",IF(F10="X",IF(VLOOKUP(B10,Moves!$A$1:$D$150,4,FALSE)="AFS","Yes",IF(VLOOKUP(B10,Moves!$A$1:$D$150,4,FALSE)="AFS2","Yes","No")),"No"))</f>
        <v/>
      </c>
      <c r="CZ10" s="22" t="str">
        <f>IF(N10&lt;&gt;$N$33,"",IF(G10&lt;&gt;"X","No",IF(VLOOKUP(B10,Moves!$A$1:$D$150,3,FALSE)&lt;&gt;4,IF(I10="X","Yes",IF(J10="X","Yes",IF(K10="X","Yes","No"))))))</f>
        <v/>
      </c>
      <c r="DA10" s="22" t="str">
        <f t="shared" ref="DA10:DA18" si="7">IF(COUNTIF(Q10:CZ10,"Yes")=2,"No","Yes")</f>
        <v>Yes</v>
      </c>
      <c r="DB10" s="22" t="str">
        <f t="shared" si="0"/>
        <v/>
      </c>
      <c r="DC10" s="22" t="str">
        <f t="shared" si="1"/>
        <v/>
      </c>
      <c r="DD10" s="22" t="str">
        <f t="shared" si="2"/>
        <v/>
      </c>
      <c r="DE10" s="22"/>
    </row>
    <row r="11" spans="1:109" ht="15.75" customHeight="1" x14ac:dyDescent="0.2">
      <c r="A11" s="30">
        <v>3</v>
      </c>
      <c r="B11" s="20"/>
      <c r="C11" s="19"/>
      <c r="D11" s="28" t="str">
        <f>IFERROR(IF(VLOOKUP(B11,Moves!$A$1:$D$150,2,FALSE)="A","X"," "),"")</f>
        <v/>
      </c>
      <c r="E11" s="26" t="str">
        <f>IFERROR(IF(VLOOKUP(B11,Moves!$A$1:$D$150,2,FALSE)="B","X"," "),"")</f>
        <v/>
      </c>
      <c r="F11" s="26" t="str">
        <f>IFERROR(IF(VLOOKUP(B11,Moves!$A$1:$D$150,2,FALSE)="C","X"," "),"")</f>
        <v/>
      </c>
      <c r="G11" s="26" t="str">
        <f>IFERROR(IF(VLOOKUP(B11,Moves!$A$1:$D$150,2,FALSE)="D","X"," "),"")</f>
        <v/>
      </c>
      <c r="H11" s="26" t="str">
        <f>IFERROR(IF(VLOOKUP(B11,Moves!$A$1:$D$150,2,FALSE)="E","X"," "),"")</f>
        <v/>
      </c>
      <c r="I11" s="26" t="str">
        <f>IFERROR(IF(VLOOKUP(B11,Moves!$A$1:$D$150,3,FALSE)=1,"X"," "),"")</f>
        <v/>
      </c>
      <c r="J11" s="26" t="str">
        <f>IFERROR(IF(VLOOKUP(B11,Moves!$A$1:$D$150,3,FALSE)=2,"X"," "),"")</f>
        <v/>
      </c>
      <c r="K11" s="26" t="str">
        <f>IFERROR(IF(VLOOKUP(B11,Moves!$A$1:$D$150,3,FALSE)=3,"X"," "),"")</f>
        <v/>
      </c>
      <c r="L11" s="26" t="str">
        <f>IFERROR(IF(VLOOKUP(B11,Moves!$A$1:$D$150,3,FALSE)=4,"X"," "),"")</f>
        <v/>
      </c>
      <c r="M11" s="19"/>
      <c r="N11" s="19"/>
      <c r="P11" s="22"/>
      <c r="Q11" s="22">
        <f>IF(ISNUMBER(SEARCH($B$9,R11)),MAX($Q$8:Q10)+1,0)</f>
        <v>3</v>
      </c>
      <c r="R11" s="1" t="s">
        <v>33</v>
      </c>
      <c r="S11" s="36"/>
      <c r="T11" s="36"/>
      <c r="U11" s="22" t="str">
        <f>IFERROR(VLOOKUP(ROWS($R$9:R11),$Q$9:$R$162,2,0),"")</f>
        <v xml:space="preserve">Star jump </v>
      </c>
      <c r="V11" s="36"/>
      <c r="W11" s="36"/>
      <c r="X11" s="36"/>
      <c r="Y11" s="22">
        <f>IF(ISNUMBER(SEARCH($B$10,Z11)),MAX($Y$8:Y10)+1,0)</f>
        <v>3</v>
      </c>
      <c r="Z11" s="1" t="s">
        <v>33</v>
      </c>
      <c r="AA11" s="36"/>
      <c r="AB11" s="36"/>
      <c r="AC11" s="22" t="str">
        <f>IFERROR(VLOOKUP(ROWS($Z$9:Z11),$Y$9:$Z$162,2,0),"")</f>
        <v xml:space="preserve">Star jump </v>
      </c>
      <c r="AD11" s="36"/>
      <c r="AE11" s="36"/>
      <c r="AF11" s="36"/>
      <c r="AG11" s="22">
        <f>IF(ISNUMBER(SEARCH($B$11,AH11)),MAX($AG$8:AG10)+1,0)</f>
        <v>3</v>
      </c>
      <c r="AH11" s="1" t="s">
        <v>33</v>
      </c>
      <c r="AI11" s="36"/>
      <c r="AJ11" s="36"/>
      <c r="AK11" s="22" t="str">
        <f>IFERROR(VLOOKUP(ROWS($AH$9:AH11),$AG$9:$AH$162,2,0),"")</f>
        <v xml:space="preserve">Star jump </v>
      </c>
      <c r="AL11" s="36"/>
      <c r="AM11" s="36"/>
      <c r="AN11" s="36"/>
      <c r="AO11" s="22">
        <f>IF(ISNUMBER(SEARCH($B$12,AP11)),MAX($AO$8:AO10)+1,0)</f>
        <v>3</v>
      </c>
      <c r="AP11" s="1" t="s">
        <v>33</v>
      </c>
      <c r="AQ11" s="36"/>
      <c r="AR11" s="36"/>
      <c r="AS11" s="22" t="str">
        <f>IFERROR(VLOOKUP(ROWS($AP$9:AP11),$AO$9:$AP$162,2,0),"")</f>
        <v xml:space="preserve">Star jump </v>
      </c>
      <c r="AT11" s="36"/>
      <c r="AU11" s="36"/>
      <c r="AV11" s="36"/>
      <c r="AW11" s="35">
        <f>IF(ISNUMBER(SEARCH($B$13,AX11)),MAX($AW$8:AW10)+1,0)</f>
        <v>3</v>
      </c>
      <c r="AX11" s="1" t="s">
        <v>33</v>
      </c>
      <c r="AY11" s="36"/>
      <c r="AZ11" s="36"/>
      <c r="BA11" s="35" t="str">
        <f>IFERROR(VLOOKUP(ROWS($AX$9:AX11),$AW$9:$AX$162,2,0),"")</f>
        <v xml:space="preserve">Star jump </v>
      </c>
      <c r="BB11" s="36"/>
      <c r="BC11" s="36"/>
      <c r="BD11" s="36"/>
      <c r="BE11" s="35">
        <f>IF(ISNUMBER(SEARCH($B$14,BF11)),MAX($BE$8:BE10)+1,0)</f>
        <v>3</v>
      </c>
      <c r="BF11" s="1" t="s">
        <v>33</v>
      </c>
      <c r="BG11" s="36"/>
      <c r="BH11" s="36"/>
      <c r="BI11" s="35" t="str">
        <f>IFERROR(VLOOKUP(ROWS($BF$9:BF11),$BE$9:$BF$162,2,0),"")</f>
        <v xml:space="preserve">Star jump </v>
      </c>
      <c r="BJ11" s="36"/>
      <c r="BK11" s="36"/>
      <c r="BL11" s="36"/>
      <c r="BM11" s="35">
        <f>IF(ISNUMBER(SEARCH($B$15,BN11)),MAX($BM$8:BM10)+1,0)</f>
        <v>3</v>
      </c>
      <c r="BN11" s="1" t="s">
        <v>33</v>
      </c>
      <c r="BO11" s="36"/>
      <c r="BP11" s="36"/>
      <c r="BQ11" s="35" t="str">
        <f>IFERROR(VLOOKUP(ROWS($BN$9:BN11),$BM$9:$BN$162,2,0),"")</f>
        <v xml:space="preserve">Star jump </v>
      </c>
      <c r="BR11" s="36"/>
      <c r="BS11" s="36"/>
      <c r="BT11" s="36"/>
      <c r="BU11" s="35">
        <f>IF(ISNUMBER(SEARCH($B$16,BV11)),MAX($BU$8:BU10)+1,0)</f>
        <v>3</v>
      </c>
      <c r="BV11" s="1" t="s">
        <v>33</v>
      </c>
      <c r="BW11" s="36"/>
      <c r="BX11" s="36"/>
      <c r="BY11" s="35" t="str">
        <f>IFERROR(VLOOKUP(ROWS($BV$9:BV11),$BU$9:$BV$162,2,0),"")</f>
        <v xml:space="preserve">Star jump </v>
      </c>
      <c r="BZ11" s="36"/>
      <c r="CA11" s="36"/>
      <c r="CB11" s="36"/>
      <c r="CC11" s="35">
        <f>IF(ISNUMBER(SEARCH($B$17,CD11)),MAX($CC$8:CC10)+1,0)</f>
        <v>3</v>
      </c>
      <c r="CD11" s="1" t="s">
        <v>33</v>
      </c>
      <c r="CE11" s="36"/>
      <c r="CF11" s="36"/>
      <c r="CG11" s="35" t="str">
        <f>IFERROR(VLOOKUP(ROWS($CD$9:CD11),$CC$9:$CD$162,2,0),"")</f>
        <v xml:space="preserve">Star jump </v>
      </c>
      <c r="CH11" s="36"/>
      <c r="CI11" s="36"/>
      <c r="CJ11" s="36"/>
      <c r="CK11" s="35">
        <f>IF(ISNUMBER(SEARCH($B$18,CL11)),MAX($CK$8:CK10)+1,0)</f>
        <v>3</v>
      </c>
      <c r="CL11" s="1" t="s">
        <v>33</v>
      </c>
      <c r="CM11" s="36"/>
      <c r="CN11" s="36"/>
      <c r="CO11" s="35" t="str">
        <f>IFERROR(VLOOKUP(ROWS($CL$9:CL11),$CK$9:$CL$162,2,0),"")</f>
        <v xml:space="preserve">Star jump </v>
      </c>
      <c r="CP11" s="36"/>
      <c r="CQ11" s="36"/>
      <c r="CR11" s="36"/>
      <c r="CS11" s="22" t="str">
        <f t="shared" si="3"/>
        <v/>
      </c>
      <c r="CT11" s="22" t="str">
        <f t="shared" si="4"/>
        <v/>
      </c>
      <c r="CU11" s="22" t="str">
        <f t="shared" si="5"/>
        <v/>
      </c>
      <c r="CV11" s="22" t="str">
        <f t="shared" si="6"/>
        <v/>
      </c>
      <c r="CW11" s="22" t="str">
        <f>IF(M11&lt;&gt;"Acrobatic skill","",IF(VLOOKUP(B11,Moves!$A$1:$D$150,4,FALSE)="",IF(K11="X","Yes",IF(L11="X","Yes","No")),"No"))</f>
        <v/>
      </c>
      <c r="CX11" s="22" t="str">
        <f>IF(M11&lt;&gt;"Flight skill","",IF(F11="X",IF(L11="X",IF(VLOOKUP(B11,Moves!A3:D152,4,FALSE)&lt;&gt;"","Yes","No"),"No"),"No"))</f>
        <v/>
      </c>
      <c r="CY11" s="22" t="str">
        <f>IF(N11&lt;&gt;$N$32,"",IF(F11="X",IF(VLOOKUP(B11,Moves!$A$1:$D$150,4,FALSE)="AFS","Yes",IF(VLOOKUP(B11,Moves!$A$1:$D$150,4,FALSE)="AFS2","Yes","No")),"No"))</f>
        <v/>
      </c>
      <c r="CZ11" s="22" t="str">
        <f>IF(N11&lt;&gt;$N$33,"",IF(G11&lt;&gt;"X","No",IF(VLOOKUP(B11,Moves!$A$1:$D$150,3,FALSE)&lt;&gt;4,IF(I11="X","Yes",IF(J11="X","Yes",IF(K11="X","Yes","No"))))))</f>
        <v/>
      </c>
      <c r="DA11" s="22" t="str">
        <f t="shared" si="7"/>
        <v>Yes</v>
      </c>
      <c r="DB11" s="22" t="str">
        <f t="shared" si="0"/>
        <v/>
      </c>
      <c r="DC11" s="22" t="str">
        <f t="shared" si="1"/>
        <v/>
      </c>
      <c r="DD11" s="22" t="str">
        <f t="shared" si="2"/>
        <v/>
      </c>
      <c r="DE11" s="22"/>
    </row>
    <row r="12" spans="1:109" ht="15.75" customHeight="1" x14ac:dyDescent="0.2">
      <c r="A12" s="30">
        <v>4</v>
      </c>
      <c r="B12" s="20"/>
      <c r="C12" s="19"/>
      <c r="D12" s="28" t="str">
        <f>IFERROR(IF(VLOOKUP(B12,Moves!$A$1:$D$150,2,FALSE)="A","X"," "),"")</f>
        <v/>
      </c>
      <c r="E12" s="26" t="str">
        <f>IFERROR(IF(VLOOKUP(B12,Moves!$A$1:$D$150,2,FALSE)="B","X"," "),"")</f>
        <v/>
      </c>
      <c r="F12" s="26" t="str">
        <f>IFERROR(IF(VLOOKUP(B12,Moves!$A$1:$D$150,2,FALSE)="C","X"," "),"")</f>
        <v/>
      </c>
      <c r="G12" s="26" t="str">
        <f>IFERROR(IF(VLOOKUP(B12,Moves!$A$1:$D$150,2,FALSE)="D","X"," "),"")</f>
        <v/>
      </c>
      <c r="H12" s="26" t="str">
        <f>IFERROR(IF(VLOOKUP(B12,Moves!$A$1:$D$150,2,FALSE)="E","X"," "),"")</f>
        <v/>
      </c>
      <c r="I12" s="26" t="str">
        <f>IFERROR(IF(VLOOKUP(B12,Moves!$A$1:$D$150,3,FALSE)=1,"X"," "),"")</f>
        <v/>
      </c>
      <c r="J12" s="26" t="str">
        <f>IFERROR(IF(VLOOKUP(B12,Moves!$A$1:$D$150,3,FALSE)=2,"X"," "),"")</f>
        <v/>
      </c>
      <c r="K12" s="26" t="str">
        <f>IFERROR(IF(VLOOKUP(B12,Moves!$A$1:$D$150,3,FALSE)=3,"X"," "),"")</f>
        <v/>
      </c>
      <c r="L12" s="26" t="str">
        <f>IFERROR(IF(VLOOKUP(B12,Moves!$A$1:$D$150,3,FALSE)=4,"X"," "),"")</f>
        <v/>
      </c>
      <c r="M12" s="19"/>
      <c r="N12" s="19"/>
      <c r="P12" s="22"/>
      <c r="Q12" s="22">
        <f>IF(ISNUMBER(SEARCH($B$9,R12)),MAX($Q$8:Q11)+1,0)</f>
        <v>4</v>
      </c>
      <c r="R12" s="1" t="s">
        <v>34</v>
      </c>
      <c r="S12" s="36"/>
      <c r="T12" s="36"/>
      <c r="U12" s="22" t="str">
        <f>IFERROR(VLOOKUP(ROWS($R$9:R12),$Q$9:$R$162,2,0),"")</f>
        <v>Tuck jump</v>
      </c>
      <c r="V12" s="36"/>
      <c r="W12" s="36"/>
      <c r="X12" s="36"/>
      <c r="Y12" s="22">
        <f>IF(ISNUMBER(SEARCH($B$10,Z12)),MAX($Y$8:Y11)+1,0)</f>
        <v>4</v>
      </c>
      <c r="Z12" s="1" t="s">
        <v>34</v>
      </c>
      <c r="AA12" s="36"/>
      <c r="AB12" s="36"/>
      <c r="AC12" s="22" t="str">
        <f>IFERROR(VLOOKUP(ROWS($Z$9:Z12),$Y$9:$Z$162,2,0),"")</f>
        <v>Tuck jump</v>
      </c>
      <c r="AD12" s="36"/>
      <c r="AE12" s="36"/>
      <c r="AF12" s="36"/>
      <c r="AG12" s="22">
        <f>IF(ISNUMBER(SEARCH($B$11,AH12)),MAX($AG$8:AG11)+1,0)</f>
        <v>4</v>
      </c>
      <c r="AH12" s="1" t="s">
        <v>34</v>
      </c>
      <c r="AI12" s="36"/>
      <c r="AJ12" s="36"/>
      <c r="AK12" s="22" t="str">
        <f>IFERROR(VLOOKUP(ROWS($AH$9:AH12),$AG$9:$AH$162,2,0),"")</f>
        <v>Tuck jump</v>
      </c>
      <c r="AL12" s="36"/>
      <c r="AM12" s="36"/>
      <c r="AN12" s="36"/>
      <c r="AO12" s="22">
        <f>IF(ISNUMBER(SEARCH($B$12,AP12)),MAX($AO$8:AO11)+1,0)</f>
        <v>4</v>
      </c>
      <c r="AP12" s="1" t="s">
        <v>34</v>
      </c>
      <c r="AQ12" s="36"/>
      <c r="AR12" s="36"/>
      <c r="AS12" s="22" t="str">
        <f>IFERROR(VLOOKUP(ROWS($AP$9:AP12),$AO$9:$AP$162,2,0),"")</f>
        <v>Tuck jump</v>
      </c>
      <c r="AT12" s="36"/>
      <c r="AU12" s="36"/>
      <c r="AV12" s="36"/>
      <c r="AW12" s="35">
        <f>IF(ISNUMBER(SEARCH($B$13,AX12)),MAX($AW$8:AW11)+1,0)</f>
        <v>4</v>
      </c>
      <c r="AX12" s="1" t="s">
        <v>34</v>
      </c>
      <c r="AY12" s="36"/>
      <c r="AZ12" s="36"/>
      <c r="BA12" s="35" t="str">
        <f>IFERROR(VLOOKUP(ROWS($AX$9:AX12),$AW$9:$AX$162,2,0),"")</f>
        <v>Tuck jump</v>
      </c>
      <c r="BB12" s="36"/>
      <c r="BC12" s="36"/>
      <c r="BD12" s="36"/>
      <c r="BE12" s="35">
        <f>IF(ISNUMBER(SEARCH($B$14,BF12)),MAX($BE$8:BE11)+1,0)</f>
        <v>4</v>
      </c>
      <c r="BF12" s="1" t="s">
        <v>34</v>
      </c>
      <c r="BG12" s="36"/>
      <c r="BH12" s="36"/>
      <c r="BI12" s="35" t="str">
        <f>IFERROR(VLOOKUP(ROWS($BF$9:BF12),$BE$9:$BF$162,2,0),"")</f>
        <v>Tuck jump</v>
      </c>
      <c r="BJ12" s="36"/>
      <c r="BK12" s="36"/>
      <c r="BL12" s="36"/>
      <c r="BM12" s="35">
        <f>IF(ISNUMBER(SEARCH($B$15,BN12)),MAX($BM$8:BM11)+1,0)</f>
        <v>4</v>
      </c>
      <c r="BN12" s="1" t="s">
        <v>34</v>
      </c>
      <c r="BO12" s="36"/>
      <c r="BP12" s="36"/>
      <c r="BQ12" s="35" t="str">
        <f>IFERROR(VLOOKUP(ROWS($BN$9:BN12),$BM$9:$BN$162,2,0),"")</f>
        <v>Tuck jump</v>
      </c>
      <c r="BR12" s="36"/>
      <c r="BS12" s="36"/>
      <c r="BT12" s="36"/>
      <c r="BU12" s="35">
        <f>IF(ISNUMBER(SEARCH($B$16,BV12)),MAX($BU$8:BU11)+1,0)</f>
        <v>4</v>
      </c>
      <c r="BV12" s="1" t="s">
        <v>34</v>
      </c>
      <c r="BW12" s="36"/>
      <c r="BX12" s="36"/>
      <c r="BY12" s="35" t="str">
        <f>IFERROR(VLOOKUP(ROWS($BV$9:BV12),$BU$9:$BV$162,2,0),"")</f>
        <v>Tuck jump</v>
      </c>
      <c r="BZ12" s="36"/>
      <c r="CA12" s="36"/>
      <c r="CB12" s="36"/>
      <c r="CC12" s="35">
        <f>IF(ISNUMBER(SEARCH($B$17,CD12)),MAX($CC$8:CC11)+1,0)</f>
        <v>4</v>
      </c>
      <c r="CD12" s="1" t="s">
        <v>34</v>
      </c>
      <c r="CE12" s="36"/>
      <c r="CF12" s="36"/>
      <c r="CG12" s="35" t="str">
        <f>IFERROR(VLOOKUP(ROWS($CD$9:CD12),$CC$9:$CD$162,2,0),"")</f>
        <v>Tuck jump</v>
      </c>
      <c r="CH12" s="36"/>
      <c r="CI12" s="36"/>
      <c r="CJ12" s="36"/>
      <c r="CK12" s="35">
        <f>IF(ISNUMBER(SEARCH($B$18,CL12)),MAX($CK$8:CK11)+1,0)</f>
        <v>4</v>
      </c>
      <c r="CL12" s="1" t="s">
        <v>34</v>
      </c>
      <c r="CM12" s="36"/>
      <c r="CN12" s="36"/>
      <c r="CO12" s="35" t="str">
        <f>IFERROR(VLOOKUP(ROWS($CL$9:CL12),$CK$9:$CL$162,2,0),"")</f>
        <v>Tuck jump</v>
      </c>
      <c r="CP12" s="36"/>
      <c r="CQ12" s="36"/>
      <c r="CR12" s="36"/>
      <c r="CS12" s="22" t="str">
        <f t="shared" si="3"/>
        <v/>
      </c>
      <c r="CT12" s="22" t="str">
        <f t="shared" si="4"/>
        <v/>
      </c>
      <c r="CU12" s="22" t="str">
        <f t="shared" si="5"/>
        <v/>
      </c>
      <c r="CV12" s="22" t="str">
        <f t="shared" si="6"/>
        <v/>
      </c>
      <c r="CW12" s="22" t="str">
        <f>IF(M12&lt;&gt;"Acrobatic skill","",IF(VLOOKUP(B12,Moves!$A$1:$D$150,4,FALSE)="",IF(K12="X","Yes",IF(L12="X","Yes","No")),"No"))</f>
        <v/>
      </c>
      <c r="CX12" s="22" t="str">
        <f>IF(M12&lt;&gt;"Flight skill","",IF(F12="X",IF(L12="X",IF(VLOOKUP(B12,Moves!A4:D153,4,FALSE)&lt;&gt;"","Yes","No"),"No"),"No"))</f>
        <v/>
      </c>
      <c r="CY12" s="22" t="str">
        <f>IF(N12&lt;&gt;$N$32,"",IF(F12="X",IF(VLOOKUP(B12,Moves!$A$1:$D$150,4,FALSE)="AFS","Yes",IF(VLOOKUP(B12,Moves!$A$1:$D$150,4,FALSE)="AFS2","Yes","No")),"No"))</f>
        <v/>
      </c>
      <c r="CZ12" s="22" t="str">
        <f>IF(N12&lt;&gt;$N$33,"",IF(G12&lt;&gt;"X","No",IF(VLOOKUP(B12,Moves!$A$1:$D$150,3,FALSE)&lt;&gt;4,IF(I12="X","Yes",IF(J12="X","Yes",IF(K12="X","Yes","No"))))))</f>
        <v/>
      </c>
      <c r="DA12" s="22" t="str">
        <f t="shared" si="7"/>
        <v>Yes</v>
      </c>
      <c r="DB12" s="22" t="str">
        <f t="shared" si="0"/>
        <v/>
      </c>
      <c r="DC12" s="22" t="str">
        <f t="shared" si="1"/>
        <v/>
      </c>
      <c r="DD12" s="22" t="str">
        <f t="shared" si="2"/>
        <v/>
      </c>
      <c r="DE12" s="22"/>
    </row>
    <row r="13" spans="1:109" ht="15.75" customHeight="1" x14ac:dyDescent="0.2">
      <c r="A13" s="30">
        <v>5</v>
      </c>
      <c r="B13" s="20"/>
      <c r="C13" s="19"/>
      <c r="D13" s="28" t="str">
        <f>IFERROR(IF(VLOOKUP(B13,Moves!$A$1:$D$150,2,FALSE)="A","X"," "),"")</f>
        <v/>
      </c>
      <c r="E13" s="26" t="str">
        <f>IFERROR(IF(VLOOKUP(B13,Moves!$A$1:$D$150,2,FALSE)="B","X"," "),"")</f>
        <v/>
      </c>
      <c r="F13" s="26" t="str">
        <f>IFERROR(IF(VLOOKUP(B13,Moves!$A$1:$D$150,2,FALSE)="C","X"," "),"")</f>
        <v/>
      </c>
      <c r="G13" s="26" t="str">
        <f>IFERROR(IF(VLOOKUP(B13,Moves!$A$1:$D$150,2,FALSE)="D","X"," "),"")</f>
        <v/>
      </c>
      <c r="H13" s="26" t="str">
        <f>IFERROR(IF(VLOOKUP(B13,Moves!$A$1:$D$150,2,FALSE)="E","X"," "),"")</f>
        <v/>
      </c>
      <c r="I13" s="26" t="str">
        <f>IFERROR(IF(VLOOKUP(B13,Moves!$A$1:$D$150,3,FALSE)=1,"X"," "),"")</f>
        <v/>
      </c>
      <c r="J13" s="26" t="str">
        <f>IFERROR(IF(VLOOKUP(B13,Moves!$A$1:$D$150,3,FALSE)=2,"X"," "),"")</f>
        <v/>
      </c>
      <c r="K13" s="26" t="str">
        <f>IFERROR(IF(VLOOKUP(B13,Moves!$A$1:$D$150,3,FALSE)=3,"X"," "),"")</f>
        <v/>
      </c>
      <c r="L13" s="26" t="str">
        <f>IFERROR(IF(VLOOKUP(B13,Moves!$A$1:$D$150,3,FALSE)=4,"X"," "),"")</f>
        <v/>
      </c>
      <c r="M13" s="19"/>
      <c r="N13" s="19"/>
      <c r="P13" s="22"/>
      <c r="Q13" s="22">
        <f>IF(ISNUMBER(SEARCH($B$9,R13)),MAX($Q$8:Q12)+1,0)</f>
        <v>5</v>
      </c>
      <c r="R13" s="1" t="s">
        <v>35</v>
      </c>
      <c r="S13" s="36"/>
      <c r="T13" s="36"/>
      <c r="U13" s="22" t="str">
        <f>IFERROR(VLOOKUP(ROWS($R$9:R13),$Q$9:$R$162,2,0),"")</f>
        <v>2 x dynamic 1/2 turns on knees</v>
      </c>
      <c r="V13" s="36"/>
      <c r="W13" s="36"/>
      <c r="X13" s="36"/>
      <c r="Y13" s="22">
        <f>IF(ISNUMBER(SEARCH($B$10,Z13)),MAX($Y$8:Y12)+1,0)</f>
        <v>5</v>
      </c>
      <c r="Z13" s="1" t="s">
        <v>35</v>
      </c>
      <c r="AA13" s="36"/>
      <c r="AB13" s="36"/>
      <c r="AC13" s="22" t="str">
        <f>IFERROR(VLOOKUP(ROWS($Z$9:Z13),$Y$9:$Z$162,2,0),"")</f>
        <v>2 x dynamic 1/2 turns on knees</v>
      </c>
      <c r="AD13" s="36"/>
      <c r="AE13" s="36"/>
      <c r="AF13" s="36"/>
      <c r="AG13" s="22">
        <f>IF(ISNUMBER(SEARCH($B$11,AH13)),MAX($AG$8:AG12)+1,0)</f>
        <v>5</v>
      </c>
      <c r="AH13" s="1" t="s">
        <v>35</v>
      </c>
      <c r="AI13" s="36"/>
      <c r="AJ13" s="36"/>
      <c r="AK13" s="22" t="str">
        <f>IFERROR(VLOOKUP(ROWS($AH$9:AH13),$AG$9:$AH$162,2,0),"")</f>
        <v>2 x dynamic 1/2 turns on knees</v>
      </c>
      <c r="AL13" s="36"/>
      <c r="AM13" s="36"/>
      <c r="AN13" s="36"/>
      <c r="AO13" s="22">
        <f>IF(ISNUMBER(SEARCH($B$12,AP13)),MAX($AO$8:AO12)+1,0)</f>
        <v>5</v>
      </c>
      <c r="AP13" s="1" t="s">
        <v>35</v>
      </c>
      <c r="AQ13" s="36"/>
      <c r="AR13" s="36"/>
      <c r="AS13" s="22" t="str">
        <f>IFERROR(VLOOKUP(ROWS($AP$9:AP13),$AO$9:$AP$162,2,0),"")</f>
        <v>2 x dynamic 1/2 turns on knees</v>
      </c>
      <c r="AT13" s="36"/>
      <c r="AU13" s="36"/>
      <c r="AV13" s="36"/>
      <c r="AW13" s="35">
        <f>IF(ISNUMBER(SEARCH($B$13,AX13)),MAX($AW$8:AW12)+1,0)</f>
        <v>5</v>
      </c>
      <c r="AX13" s="1" t="s">
        <v>35</v>
      </c>
      <c r="AY13" s="36"/>
      <c r="AZ13" s="36"/>
      <c r="BA13" s="35" t="str">
        <f>IFERROR(VLOOKUP(ROWS($AX$9:AX13),$AW$9:$AX$162,2,0),"")</f>
        <v>2 x dynamic 1/2 turns on knees</v>
      </c>
      <c r="BB13" s="36"/>
      <c r="BC13" s="36"/>
      <c r="BD13" s="36"/>
      <c r="BE13" s="35">
        <f>IF(ISNUMBER(SEARCH($B$14,BF13)),MAX($BE$8:BE12)+1,0)</f>
        <v>5</v>
      </c>
      <c r="BF13" s="1" t="s">
        <v>35</v>
      </c>
      <c r="BG13" s="36"/>
      <c r="BH13" s="36"/>
      <c r="BI13" s="35" t="str">
        <f>IFERROR(VLOOKUP(ROWS($BF$9:BF13),$BE$9:$BF$162,2,0),"")</f>
        <v>2 x dynamic 1/2 turns on knees</v>
      </c>
      <c r="BJ13" s="36"/>
      <c r="BK13" s="36"/>
      <c r="BL13" s="36"/>
      <c r="BM13" s="35">
        <f>IF(ISNUMBER(SEARCH($B$15,BN13)),MAX($BM$8:BM12)+1,0)</f>
        <v>5</v>
      </c>
      <c r="BN13" s="1" t="s">
        <v>35</v>
      </c>
      <c r="BO13" s="36"/>
      <c r="BP13" s="36"/>
      <c r="BQ13" s="35" t="str">
        <f>IFERROR(VLOOKUP(ROWS($BN$9:BN13),$BM$9:$BN$162,2,0),"")</f>
        <v>2 x dynamic 1/2 turns on knees</v>
      </c>
      <c r="BR13" s="36"/>
      <c r="BS13" s="36"/>
      <c r="BT13" s="36"/>
      <c r="BU13" s="35">
        <f>IF(ISNUMBER(SEARCH($B$16,BV13)),MAX($BU$8:BU12)+1,0)</f>
        <v>5</v>
      </c>
      <c r="BV13" s="1" t="s">
        <v>35</v>
      </c>
      <c r="BW13" s="36"/>
      <c r="BX13" s="36"/>
      <c r="BY13" s="35" t="str">
        <f>IFERROR(VLOOKUP(ROWS($BV$9:BV13),$BU$9:$BV$162,2,0),"")</f>
        <v>2 x dynamic 1/2 turns on knees</v>
      </c>
      <c r="BZ13" s="36"/>
      <c r="CA13" s="36"/>
      <c r="CB13" s="36"/>
      <c r="CC13" s="35">
        <f>IF(ISNUMBER(SEARCH($B$17,CD13)),MAX($CC$8:CC12)+1,0)</f>
        <v>5</v>
      </c>
      <c r="CD13" s="1" t="s">
        <v>35</v>
      </c>
      <c r="CE13" s="36"/>
      <c r="CF13" s="36"/>
      <c r="CG13" s="35" t="str">
        <f>IFERROR(VLOOKUP(ROWS($CD$9:CD13),$CC$9:$CD$162,2,0),"")</f>
        <v>2 x dynamic 1/2 turns on knees</v>
      </c>
      <c r="CH13" s="36"/>
      <c r="CI13" s="36"/>
      <c r="CJ13" s="36"/>
      <c r="CK13" s="35">
        <f>IF(ISNUMBER(SEARCH($B$18,CL13)),MAX($CK$8:CK12)+1,0)</f>
        <v>5</v>
      </c>
      <c r="CL13" s="1" t="s">
        <v>35</v>
      </c>
      <c r="CM13" s="36"/>
      <c r="CN13" s="36"/>
      <c r="CO13" s="35" t="str">
        <f>IFERROR(VLOOKUP(ROWS($CL$9:CL13),$CK$9:$CL$162,2,0),"")</f>
        <v>2 x dynamic 1/2 turns on knees</v>
      </c>
      <c r="CP13" s="36"/>
      <c r="CQ13" s="36"/>
      <c r="CR13" s="36"/>
      <c r="CS13" s="22" t="str">
        <f t="shared" si="3"/>
        <v/>
      </c>
      <c r="CT13" s="22" t="str">
        <f t="shared" si="4"/>
        <v/>
      </c>
      <c r="CU13" s="22" t="str">
        <f t="shared" si="5"/>
        <v/>
      </c>
      <c r="CV13" s="22" t="str">
        <f t="shared" si="6"/>
        <v/>
      </c>
      <c r="CW13" s="22" t="str">
        <f>IF(M13&lt;&gt;"Acrobatic skill","",IF(VLOOKUP(B13,Moves!$A$1:$D$150,4,FALSE)="",IF(K13="X","Yes",IF(L13="X","Yes","No")),"No"))</f>
        <v/>
      </c>
      <c r="CX13" s="22" t="str">
        <f>IF(M13&lt;&gt;"Flight skill","",IF(F13="X",IF(L13="X",IF(VLOOKUP(B13,Moves!A5:D154,4,FALSE)&lt;&gt;"","Yes","No"),"No"),"No"))</f>
        <v/>
      </c>
      <c r="CY13" s="22" t="str">
        <f>IF(N13&lt;&gt;$N$32,"",IF(F13="X",IF(VLOOKUP(B13,Moves!$A$1:$D$150,4,FALSE)="AFS","Yes",IF(VLOOKUP(B13,Moves!$A$1:$D$150,4,FALSE)="AFS2","Yes","No")),"No"))</f>
        <v/>
      </c>
      <c r="CZ13" s="22" t="str">
        <f>IF(N13&lt;&gt;$N$33,"",IF(G13&lt;&gt;"X","No",IF(VLOOKUP(B13,Moves!$A$1:$D$150,3,FALSE)&lt;&gt;4,IF(I13="X","Yes",IF(J13="X","Yes",IF(K13="X","Yes","No"))))))</f>
        <v/>
      </c>
      <c r="DA13" s="22" t="str">
        <f t="shared" si="7"/>
        <v>Yes</v>
      </c>
      <c r="DB13" s="22" t="str">
        <f t="shared" si="0"/>
        <v/>
      </c>
      <c r="DC13" s="22" t="str">
        <f t="shared" si="1"/>
        <v/>
      </c>
      <c r="DD13" s="22" t="str">
        <f t="shared" si="2"/>
        <v/>
      </c>
      <c r="DE13" s="22"/>
    </row>
    <row r="14" spans="1:109" ht="15.75" customHeight="1" x14ac:dyDescent="0.2">
      <c r="A14" s="30">
        <v>6</v>
      </c>
      <c r="B14" s="20"/>
      <c r="C14" s="19"/>
      <c r="D14" s="28" t="str">
        <f>IFERROR(IF(VLOOKUP(B14,Moves!$A$1:$D$150,2,FALSE)="A","X"," "),"")</f>
        <v/>
      </c>
      <c r="E14" s="26" t="str">
        <f>IFERROR(IF(VLOOKUP(B14,Moves!$A$1:$D$150,2,FALSE)="B","X"," "),"")</f>
        <v/>
      </c>
      <c r="F14" s="26" t="str">
        <f>IFERROR(IF(VLOOKUP(B14,Moves!$A$1:$D$150,2,FALSE)="C","X"," "),"")</f>
        <v/>
      </c>
      <c r="G14" s="26" t="str">
        <f>IFERROR(IF(VLOOKUP(B14,Moves!$A$1:$D$150,2,FALSE)="D","X"," "),"")</f>
        <v/>
      </c>
      <c r="H14" s="26" t="str">
        <f>IFERROR(IF(VLOOKUP(B14,Moves!$A$1:$D$150,2,FALSE)="E","X"," "),"")</f>
        <v/>
      </c>
      <c r="I14" s="26" t="str">
        <f>IFERROR(IF(VLOOKUP(B14,Moves!$A$1:$D$150,3,FALSE)=1,"X"," "),"")</f>
        <v/>
      </c>
      <c r="J14" s="26" t="str">
        <f>IFERROR(IF(VLOOKUP(B14,Moves!$A$1:$D$150,3,FALSE)=2,"X"," "),"")</f>
        <v/>
      </c>
      <c r="K14" s="26" t="str">
        <f>IFERROR(IF(VLOOKUP(B14,Moves!$A$1:$D$150,3,FALSE)=3,"X"," "),"")</f>
        <v/>
      </c>
      <c r="L14" s="26" t="str">
        <f>IFERROR(IF(VLOOKUP(B14,Moves!$A$1:$D$150,3,FALSE)=4,"X"," "),"")</f>
        <v/>
      </c>
      <c r="M14" s="19"/>
      <c r="N14" s="19"/>
      <c r="P14" s="22"/>
      <c r="Q14" s="22">
        <f>IF(ISNUMBER(SEARCH($B$9,R14)),MAX($Q$8:Q13)+1,0)</f>
        <v>6</v>
      </c>
      <c r="R14" s="2" t="s">
        <v>37</v>
      </c>
      <c r="S14" s="36"/>
      <c r="T14" s="36"/>
      <c r="U14" s="22" t="str">
        <f>IFERROR(VLOOKUP(ROWS($R$9:R14),$Q$9:$R$162,2,0),"")</f>
        <v xml:space="preserve">1 leg balance </v>
      </c>
      <c r="V14" s="36"/>
      <c r="W14" s="36"/>
      <c r="X14" s="36"/>
      <c r="Y14" s="22">
        <f>IF(ISNUMBER(SEARCH($B$10,Z14)),MAX($Y$8:Y13)+1,0)</f>
        <v>6</v>
      </c>
      <c r="Z14" s="2" t="s">
        <v>37</v>
      </c>
      <c r="AA14" s="36"/>
      <c r="AB14" s="36"/>
      <c r="AC14" s="22" t="str">
        <f>IFERROR(VLOOKUP(ROWS($Z$9:Z14),$Y$9:$Z$162,2,0),"")</f>
        <v xml:space="preserve">1 leg balance </v>
      </c>
      <c r="AD14" s="36"/>
      <c r="AE14" s="36"/>
      <c r="AF14" s="36"/>
      <c r="AG14" s="22">
        <f>IF(ISNUMBER(SEARCH($B$11,AH14)),MAX($AG$8:AG13)+1,0)</f>
        <v>6</v>
      </c>
      <c r="AH14" s="2" t="s">
        <v>37</v>
      </c>
      <c r="AI14" s="36"/>
      <c r="AJ14" s="36"/>
      <c r="AK14" s="22" t="str">
        <f>IFERROR(VLOOKUP(ROWS($AH$9:AH14),$AG$9:$AH$162,2,0),"")</f>
        <v xml:space="preserve">1 leg balance </v>
      </c>
      <c r="AL14" s="36"/>
      <c r="AM14" s="36"/>
      <c r="AN14" s="36"/>
      <c r="AO14" s="22">
        <f>IF(ISNUMBER(SEARCH($B$12,AP14)),MAX($AO$8:AO13)+1,0)</f>
        <v>6</v>
      </c>
      <c r="AP14" s="2" t="s">
        <v>37</v>
      </c>
      <c r="AQ14" s="36"/>
      <c r="AR14" s="36"/>
      <c r="AS14" s="22" t="str">
        <f>IFERROR(VLOOKUP(ROWS($AP$9:AP14),$AO$9:$AP$162,2,0),"")</f>
        <v xml:space="preserve">1 leg balance </v>
      </c>
      <c r="AT14" s="36"/>
      <c r="AU14" s="36"/>
      <c r="AV14" s="36"/>
      <c r="AW14" s="35">
        <f>IF(ISNUMBER(SEARCH($B$13,AX14)),MAX($AW$8:AW13)+1,0)</f>
        <v>6</v>
      </c>
      <c r="AX14" s="2" t="s">
        <v>37</v>
      </c>
      <c r="AY14" s="36"/>
      <c r="AZ14" s="36"/>
      <c r="BA14" s="35" t="str">
        <f>IFERROR(VLOOKUP(ROWS($AX$9:AX14),$AW$9:$AX$162,2,0),"")</f>
        <v xml:space="preserve">1 leg balance </v>
      </c>
      <c r="BB14" s="36"/>
      <c r="BC14" s="36"/>
      <c r="BD14" s="36"/>
      <c r="BE14" s="35">
        <f>IF(ISNUMBER(SEARCH($B$14,BF14)),MAX($BE$8:BE13)+1,0)</f>
        <v>6</v>
      </c>
      <c r="BF14" s="2" t="s">
        <v>37</v>
      </c>
      <c r="BG14" s="36"/>
      <c r="BH14" s="36"/>
      <c r="BI14" s="35" t="str">
        <f>IFERROR(VLOOKUP(ROWS($BF$9:BF14),$BE$9:$BF$162,2,0),"")</f>
        <v xml:space="preserve">1 leg balance </v>
      </c>
      <c r="BJ14" s="36"/>
      <c r="BK14" s="36"/>
      <c r="BL14" s="36"/>
      <c r="BM14" s="35">
        <f>IF(ISNUMBER(SEARCH($B$15,BN14)),MAX($BM$8:BM13)+1,0)</f>
        <v>6</v>
      </c>
      <c r="BN14" s="2" t="s">
        <v>37</v>
      </c>
      <c r="BO14" s="36"/>
      <c r="BP14" s="36"/>
      <c r="BQ14" s="35" t="str">
        <f>IFERROR(VLOOKUP(ROWS($BN$9:BN14),$BM$9:$BN$162,2,0),"")</f>
        <v xml:space="preserve">1 leg balance </v>
      </c>
      <c r="BR14" s="36"/>
      <c r="BS14" s="36"/>
      <c r="BT14" s="36"/>
      <c r="BU14" s="35">
        <f>IF(ISNUMBER(SEARCH($B$16,BV14)),MAX($BU$8:BU13)+1,0)</f>
        <v>6</v>
      </c>
      <c r="BV14" s="2" t="s">
        <v>37</v>
      </c>
      <c r="BW14" s="36"/>
      <c r="BX14" s="36"/>
      <c r="BY14" s="35" t="str">
        <f>IFERROR(VLOOKUP(ROWS($BV$9:BV14),$BU$9:$BV$162,2,0),"")</f>
        <v xml:space="preserve">1 leg balance </v>
      </c>
      <c r="BZ14" s="36"/>
      <c r="CA14" s="36"/>
      <c r="CB14" s="36"/>
      <c r="CC14" s="35">
        <f>IF(ISNUMBER(SEARCH($B$17,CD14)),MAX($CC$8:CC13)+1,0)</f>
        <v>6</v>
      </c>
      <c r="CD14" s="2" t="s">
        <v>37</v>
      </c>
      <c r="CE14" s="36"/>
      <c r="CF14" s="36"/>
      <c r="CG14" s="35" t="str">
        <f>IFERROR(VLOOKUP(ROWS($CD$9:CD14),$CC$9:$CD$162,2,0),"")</f>
        <v xml:space="preserve">1 leg balance </v>
      </c>
      <c r="CH14" s="36"/>
      <c r="CI14" s="36"/>
      <c r="CJ14" s="36"/>
      <c r="CK14" s="35">
        <f>IF(ISNUMBER(SEARCH($B$18,CL14)),MAX($CK$8:CK13)+1,0)</f>
        <v>6</v>
      </c>
      <c r="CL14" s="2" t="s">
        <v>37</v>
      </c>
      <c r="CM14" s="36"/>
      <c r="CN14" s="36"/>
      <c r="CO14" s="35" t="str">
        <f>IFERROR(VLOOKUP(ROWS($CL$9:CL14),$CK$9:$CL$162,2,0),"")</f>
        <v xml:space="preserve">1 leg balance </v>
      </c>
      <c r="CP14" s="36"/>
      <c r="CQ14" s="36"/>
      <c r="CR14" s="36"/>
      <c r="CS14" s="22" t="str">
        <f t="shared" si="3"/>
        <v/>
      </c>
      <c r="CT14" s="22" t="str">
        <f t="shared" si="4"/>
        <v/>
      </c>
      <c r="CU14" s="22" t="str">
        <f t="shared" si="5"/>
        <v/>
      </c>
      <c r="CV14" s="22" t="str">
        <f t="shared" si="6"/>
        <v/>
      </c>
      <c r="CW14" s="22" t="str">
        <f>IF(M14&lt;&gt;"Acrobatic skill","",IF(VLOOKUP(B14,Moves!$A$1:$D$150,4,FALSE)="",IF(K14="X","Yes",IF(L14="X","Yes","No")),"No"))</f>
        <v/>
      </c>
      <c r="CX14" s="22" t="str">
        <f>IF(M14&lt;&gt;"Flight skill","",IF(F14="X",IF(L14="X",IF(VLOOKUP(B14,Moves!A6:D155,4,FALSE)&lt;&gt;"","Yes","No"),"No"),"No"))</f>
        <v/>
      </c>
      <c r="CY14" s="22" t="str">
        <f>IF(N14&lt;&gt;$N$32,"",IF(F14="X",IF(VLOOKUP(B14,Moves!$A$1:$D$150,4,FALSE)="AFS","Yes",IF(VLOOKUP(B14,Moves!$A$1:$D$150,4,FALSE)="AFS2","Yes","No")),"No"))</f>
        <v/>
      </c>
      <c r="CZ14" s="22" t="str">
        <f>IF(N14&lt;&gt;$N$33,"",IF(G14&lt;&gt;"X","No",IF(VLOOKUP(B14,Moves!$A$1:$D$150,3,FALSE)&lt;&gt;4,IF(I14="X","Yes",IF(J14="X","Yes",IF(K14="X","Yes","No"))))))</f>
        <v/>
      </c>
      <c r="DA14" s="22" t="str">
        <f t="shared" si="7"/>
        <v>Yes</v>
      </c>
      <c r="DB14" s="22" t="str">
        <f t="shared" si="0"/>
        <v/>
      </c>
      <c r="DC14" s="22" t="str">
        <f t="shared" si="1"/>
        <v/>
      </c>
      <c r="DD14" s="22" t="str">
        <f t="shared" si="2"/>
        <v/>
      </c>
      <c r="DE14" s="22"/>
    </row>
    <row r="15" spans="1:109" ht="15.75" customHeight="1" x14ac:dyDescent="0.2">
      <c r="A15" s="30">
        <v>7</v>
      </c>
      <c r="B15" s="20"/>
      <c r="C15" s="19"/>
      <c r="D15" s="28" t="str">
        <f>IFERROR(IF(VLOOKUP(B15,Moves!$A$1:$D$150,2,FALSE)="A","X"," "),"")</f>
        <v/>
      </c>
      <c r="E15" s="26" t="str">
        <f>IFERROR(IF(VLOOKUP(B15,Moves!$A$1:$D$150,2,FALSE)="B","X"," "),"")</f>
        <v/>
      </c>
      <c r="F15" s="26" t="str">
        <f>IFERROR(IF(VLOOKUP(B15,Moves!$A$1:$D$150,2,FALSE)="C","X"," "),"")</f>
        <v/>
      </c>
      <c r="G15" s="26" t="str">
        <f>IFERROR(IF(VLOOKUP(B15,Moves!$A$1:$D$150,2,FALSE)="D","X"," "),"")</f>
        <v/>
      </c>
      <c r="H15" s="26" t="str">
        <f>IFERROR(IF(VLOOKUP(B15,Moves!$A$1:$D$150,2,FALSE)="E","X"," "),"")</f>
        <v/>
      </c>
      <c r="I15" s="26" t="str">
        <f>IFERROR(IF(VLOOKUP(B15,Moves!$A$1:$D$150,3,FALSE)=1,"X"," "),"")</f>
        <v/>
      </c>
      <c r="J15" s="26" t="str">
        <f>IFERROR(IF(VLOOKUP(B15,Moves!$A$1:$D$150,3,FALSE)=2,"X"," "),"")</f>
        <v/>
      </c>
      <c r="K15" s="26" t="str">
        <f>IFERROR(IF(VLOOKUP(B15,Moves!$A$1:$D$150,3,FALSE)=3,"X"," "),"")</f>
        <v/>
      </c>
      <c r="L15" s="26" t="str">
        <f>IFERROR(IF(VLOOKUP(B15,Moves!$A$1:$D$150,3,FALSE)=4,"X"," "),"")</f>
        <v/>
      </c>
      <c r="M15" s="19"/>
      <c r="N15" s="19"/>
      <c r="P15" s="22"/>
      <c r="Q15" s="22">
        <f>IF(ISNUMBER(SEARCH($B$9,R15)),MAX($Q$8:Q14)+1,0)</f>
        <v>7</v>
      </c>
      <c r="R15" s="1" t="s">
        <v>38</v>
      </c>
      <c r="S15" s="36"/>
      <c r="T15" s="36"/>
      <c r="U15" s="22" t="str">
        <f>IFERROR(VLOOKUP(ROWS($R$9:R15),$Q$9:$R$162,2,0),"")</f>
        <v xml:space="preserve">Splits (F or S) </v>
      </c>
      <c r="V15" s="36"/>
      <c r="W15" s="36"/>
      <c r="X15" s="36"/>
      <c r="Y15" s="22">
        <f>IF(ISNUMBER(SEARCH($B$10,Z15)),MAX($Y$8:Y14)+1,0)</f>
        <v>7</v>
      </c>
      <c r="Z15" s="1" t="s">
        <v>38</v>
      </c>
      <c r="AA15" s="36"/>
      <c r="AB15" s="36"/>
      <c r="AC15" s="22" t="str">
        <f>IFERROR(VLOOKUP(ROWS($Z$9:Z15),$Y$9:$Z$162,2,0),"")</f>
        <v xml:space="preserve">Splits (F or S) </v>
      </c>
      <c r="AD15" s="36"/>
      <c r="AE15" s="36"/>
      <c r="AF15" s="36"/>
      <c r="AG15" s="22">
        <f>IF(ISNUMBER(SEARCH($B$11,AH15)),MAX($AG$8:AG14)+1,0)</f>
        <v>7</v>
      </c>
      <c r="AH15" s="1" t="s">
        <v>38</v>
      </c>
      <c r="AI15" s="36"/>
      <c r="AJ15" s="36"/>
      <c r="AK15" s="22" t="str">
        <f>IFERROR(VLOOKUP(ROWS($AH$9:AH15),$AG$9:$AH$162,2,0),"")</f>
        <v xml:space="preserve">Splits (F or S) </v>
      </c>
      <c r="AL15" s="36"/>
      <c r="AM15" s="36"/>
      <c r="AN15" s="36"/>
      <c r="AO15" s="22">
        <f>IF(ISNUMBER(SEARCH($B$12,AP15)),MAX($AO$8:AO14)+1,0)</f>
        <v>7</v>
      </c>
      <c r="AP15" s="1" t="s">
        <v>38</v>
      </c>
      <c r="AQ15" s="36"/>
      <c r="AR15" s="36"/>
      <c r="AS15" s="22" t="str">
        <f>IFERROR(VLOOKUP(ROWS($AP$9:AP15),$AO$9:$AP$162,2,0),"")</f>
        <v xml:space="preserve">Splits (F or S) </v>
      </c>
      <c r="AT15" s="36"/>
      <c r="AU15" s="36"/>
      <c r="AV15" s="36"/>
      <c r="AW15" s="35">
        <f>IF(ISNUMBER(SEARCH($B$13,AX15)),MAX($AW$8:AW14)+1,0)</f>
        <v>7</v>
      </c>
      <c r="AX15" s="1" t="s">
        <v>38</v>
      </c>
      <c r="AY15" s="36"/>
      <c r="AZ15" s="36"/>
      <c r="BA15" s="35" t="str">
        <f>IFERROR(VLOOKUP(ROWS($AX$9:AX15),$AW$9:$AX$162,2,0),"")</f>
        <v xml:space="preserve">Splits (F or S) </v>
      </c>
      <c r="BB15" s="36"/>
      <c r="BC15" s="36"/>
      <c r="BD15" s="36"/>
      <c r="BE15" s="35">
        <f>IF(ISNUMBER(SEARCH($B$14,BF15)),MAX($BE$8:BE14)+1,0)</f>
        <v>7</v>
      </c>
      <c r="BF15" s="1" t="s">
        <v>38</v>
      </c>
      <c r="BG15" s="36"/>
      <c r="BH15" s="36"/>
      <c r="BI15" s="35" t="str">
        <f>IFERROR(VLOOKUP(ROWS($BF$9:BF15),$BE$9:$BF$162,2,0),"")</f>
        <v xml:space="preserve">Splits (F or S) </v>
      </c>
      <c r="BJ15" s="36"/>
      <c r="BK15" s="36"/>
      <c r="BL15" s="36"/>
      <c r="BM15" s="35">
        <f>IF(ISNUMBER(SEARCH($B$15,BN15)),MAX($BM$8:BM14)+1,0)</f>
        <v>7</v>
      </c>
      <c r="BN15" s="1" t="s">
        <v>38</v>
      </c>
      <c r="BO15" s="36"/>
      <c r="BP15" s="36"/>
      <c r="BQ15" s="35" t="str">
        <f>IFERROR(VLOOKUP(ROWS($BN$9:BN15),$BM$9:$BN$162,2,0),"")</f>
        <v xml:space="preserve">Splits (F or S) </v>
      </c>
      <c r="BR15" s="36"/>
      <c r="BS15" s="36"/>
      <c r="BT15" s="36"/>
      <c r="BU15" s="35">
        <f>IF(ISNUMBER(SEARCH($B$16,BV15)),MAX($BU$8:BU14)+1,0)</f>
        <v>7</v>
      </c>
      <c r="BV15" s="1" t="s">
        <v>38</v>
      </c>
      <c r="BW15" s="36"/>
      <c r="BX15" s="36"/>
      <c r="BY15" s="35" t="str">
        <f>IFERROR(VLOOKUP(ROWS($BV$9:BV15),$BU$9:$BV$162,2,0),"")</f>
        <v xml:space="preserve">Splits (F or S) </v>
      </c>
      <c r="BZ15" s="36"/>
      <c r="CA15" s="36"/>
      <c r="CB15" s="36"/>
      <c r="CC15" s="35">
        <f>IF(ISNUMBER(SEARCH($B$17,CD15)),MAX($CC$8:CC14)+1,0)</f>
        <v>7</v>
      </c>
      <c r="CD15" s="1" t="s">
        <v>38</v>
      </c>
      <c r="CE15" s="36"/>
      <c r="CF15" s="36"/>
      <c r="CG15" s="35" t="str">
        <f>IFERROR(VLOOKUP(ROWS($CD$9:CD15),$CC$9:$CD$162,2,0),"")</f>
        <v xml:space="preserve">Splits (F or S) </v>
      </c>
      <c r="CH15" s="36"/>
      <c r="CI15" s="36"/>
      <c r="CJ15" s="36"/>
      <c r="CK15" s="35">
        <f>IF(ISNUMBER(SEARCH($B$18,CL15)),MAX($CK$8:CK14)+1,0)</f>
        <v>7</v>
      </c>
      <c r="CL15" s="1" t="s">
        <v>38</v>
      </c>
      <c r="CM15" s="36"/>
      <c r="CN15" s="36"/>
      <c r="CO15" s="35" t="str">
        <f>IFERROR(VLOOKUP(ROWS($CL$9:CL15),$CK$9:$CL$162,2,0),"")</f>
        <v xml:space="preserve">Splits (F or S) </v>
      </c>
      <c r="CP15" s="36"/>
      <c r="CQ15" s="36"/>
      <c r="CR15" s="36"/>
      <c r="CS15" s="22" t="str">
        <f t="shared" si="3"/>
        <v/>
      </c>
      <c r="CT15" s="22" t="str">
        <f t="shared" si="4"/>
        <v/>
      </c>
      <c r="CU15" s="22" t="str">
        <f t="shared" si="5"/>
        <v/>
      </c>
      <c r="CV15" s="22" t="str">
        <f t="shared" si="6"/>
        <v/>
      </c>
      <c r="CW15" s="22" t="str">
        <f>IF(M15&lt;&gt;"Acrobatic skill","",IF(VLOOKUP(B15,Moves!$A$1:$D$150,4,FALSE)="",IF(K15="X","Yes",IF(L15="X","Yes","No")),"No"))</f>
        <v/>
      </c>
      <c r="CX15" s="22" t="str">
        <f>IF(M15&lt;&gt;"Flight skill","",IF(F15="X",IF(L15="X",IF(VLOOKUP(B15,Moves!A7:D156,4,FALSE)&lt;&gt;"","Yes","No"),"No"),"No"))</f>
        <v/>
      </c>
      <c r="CY15" s="22" t="str">
        <f>IF(N15&lt;&gt;$N$32,"",IF(F15="X",IF(VLOOKUP(B15,Moves!$A$1:$D$150,4,FALSE)="AFS","Yes",IF(VLOOKUP(B15,Moves!$A$1:$D$150,4,FALSE)="AFS2","Yes","No")),"No"))</f>
        <v/>
      </c>
      <c r="CZ15" s="22" t="str">
        <f>IF(N15&lt;&gt;$N$33,"",IF(G15&lt;&gt;"X","No",IF(VLOOKUP(B15,Moves!$A$1:$D$150,3,FALSE)&lt;&gt;4,IF(I15="X","Yes",IF(J15="X","Yes",IF(K15="X","Yes","No"))))))</f>
        <v/>
      </c>
      <c r="DA15" s="22" t="str">
        <f t="shared" si="7"/>
        <v>Yes</v>
      </c>
      <c r="DB15" s="22" t="str">
        <f t="shared" si="0"/>
        <v/>
      </c>
      <c r="DC15" s="22" t="str">
        <f t="shared" si="1"/>
        <v/>
      </c>
      <c r="DD15" s="22" t="str">
        <f t="shared" si="2"/>
        <v/>
      </c>
      <c r="DE15" s="22"/>
    </row>
    <row r="16" spans="1:109" ht="15.75" customHeight="1" x14ac:dyDescent="0.2">
      <c r="A16" s="30">
        <v>8</v>
      </c>
      <c r="B16" s="20"/>
      <c r="C16" s="19"/>
      <c r="D16" s="28" t="str">
        <f>IFERROR(IF(VLOOKUP(B16,Moves!$A$1:$D$150,2,FALSE)="A","X"," "),"")</f>
        <v/>
      </c>
      <c r="E16" s="26" t="str">
        <f>IFERROR(IF(VLOOKUP(B16,Moves!$A$1:$D$150,2,FALSE)="B","X"," "),"")</f>
        <v/>
      </c>
      <c r="F16" s="26" t="str">
        <f>IFERROR(IF(VLOOKUP(B16,Moves!$A$1:$D$150,2,FALSE)="C","X"," "),"")</f>
        <v/>
      </c>
      <c r="G16" s="26" t="str">
        <f>IFERROR(IF(VLOOKUP(B16,Moves!$A$1:$D$150,2,FALSE)="D","X"," "),"")</f>
        <v/>
      </c>
      <c r="H16" s="26" t="str">
        <f>IFERROR(IF(VLOOKUP(B16,Moves!$A$1:$D$150,2,FALSE)="E","X"," "),"")</f>
        <v/>
      </c>
      <c r="I16" s="26" t="str">
        <f>IFERROR(IF(VLOOKUP(B16,Moves!$A$1:$D$150,3,FALSE)=1,"X"," "),"")</f>
        <v/>
      </c>
      <c r="J16" s="26" t="str">
        <f>IFERROR(IF(VLOOKUP(B16,Moves!$A$1:$D$150,3,FALSE)=2,"X"," "),"")</f>
        <v/>
      </c>
      <c r="K16" s="26" t="str">
        <f>IFERROR(IF(VLOOKUP(B16,Moves!$A$1:$D$150,3,FALSE)=3,"X"," "),"")</f>
        <v/>
      </c>
      <c r="L16" s="26" t="str">
        <f>IFERROR(IF(VLOOKUP(B16,Moves!$A$1:$D$150,3,FALSE)=4,"X"," "),"")</f>
        <v/>
      </c>
      <c r="M16" s="19"/>
      <c r="N16" s="19"/>
      <c r="P16" s="22"/>
      <c r="Q16" s="22">
        <f>IF(ISNUMBER(SEARCH($B$9,R16)),MAX($Q$8:Q15)+1,0)</f>
        <v>8</v>
      </c>
      <c r="R16" s="1" t="s">
        <v>39</v>
      </c>
      <c r="S16" s="36"/>
      <c r="T16" s="36"/>
      <c r="U16" s="22" t="str">
        <f>IFERROR(VLOOKUP(ROWS($R$9:R16),$Q$9:$R$162,2,0),"")</f>
        <v>Japana (up to 45⁰ chest)</v>
      </c>
      <c r="V16" s="36"/>
      <c r="W16" s="36"/>
      <c r="X16" s="36"/>
      <c r="Y16" s="22">
        <f>IF(ISNUMBER(SEARCH($B$10,Z16)),MAX($Y$8:Y15)+1,0)</f>
        <v>8</v>
      </c>
      <c r="Z16" s="1" t="s">
        <v>39</v>
      </c>
      <c r="AA16" s="36"/>
      <c r="AB16" s="36"/>
      <c r="AC16" s="22" t="str">
        <f>IFERROR(VLOOKUP(ROWS($Z$9:Z16),$Y$9:$Z$162,2,0),"")</f>
        <v>Japana (up to 45⁰ chest)</v>
      </c>
      <c r="AD16" s="36"/>
      <c r="AE16" s="36"/>
      <c r="AF16" s="36"/>
      <c r="AG16" s="22">
        <f>IF(ISNUMBER(SEARCH($B$11,AH16)),MAX($AG$8:AG15)+1,0)</f>
        <v>8</v>
      </c>
      <c r="AH16" s="1" t="s">
        <v>39</v>
      </c>
      <c r="AI16" s="36"/>
      <c r="AJ16" s="36"/>
      <c r="AK16" s="22" t="str">
        <f>IFERROR(VLOOKUP(ROWS($AH$9:AH16),$AG$9:$AH$162,2,0),"")</f>
        <v>Japana (up to 45⁰ chest)</v>
      </c>
      <c r="AL16" s="36"/>
      <c r="AM16" s="36"/>
      <c r="AN16" s="36"/>
      <c r="AO16" s="22">
        <f>IF(ISNUMBER(SEARCH($B$12,AP16)),MAX($AO$8:AO15)+1,0)</f>
        <v>8</v>
      </c>
      <c r="AP16" s="1" t="s">
        <v>39</v>
      </c>
      <c r="AQ16" s="36"/>
      <c r="AR16" s="36"/>
      <c r="AS16" s="22" t="str">
        <f>IFERROR(VLOOKUP(ROWS($AP$9:AP16),$AO$9:$AP$162,2,0),"")</f>
        <v>Japana (up to 45⁰ chest)</v>
      </c>
      <c r="AT16" s="36"/>
      <c r="AU16" s="36"/>
      <c r="AV16" s="36"/>
      <c r="AW16" s="35">
        <f>IF(ISNUMBER(SEARCH($B$13,AX16)),MAX($AW$8:AW15)+1,0)</f>
        <v>8</v>
      </c>
      <c r="AX16" s="1" t="s">
        <v>39</v>
      </c>
      <c r="AY16" s="36"/>
      <c r="AZ16" s="36"/>
      <c r="BA16" s="35" t="str">
        <f>IFERROR(VLOOKUP(ROWS($AX$9:AX16),$AW$9:$AX$162,2,0),"")</f>
        <v>Japana (up to 45⁰ chest)</v>
      </c>
      <c r="BB16" s="36"/>
      <c r="BC16" s="36"/>
      <c r="BD16" s="36"/>
      <c r="BE16" s="35">
        <f>IF(ISNUMBER(SEARCH($B$14,BF16)),MAX($BE$8:BE15)+1,0)</f>
        <v>8</v>
      </c>
      <c r="BF16" s="1" t="s">
        <v>39</v>
      </c>
      <c r="BG16" s="36"/>
      <c r="BH16" s="36"/>
      <c r="BI16" s="35" t="str">
        <f>IFERROR(VLOOKUP(ROWS($BF$9:BF16),$BE$9:$BF$162,2,0),"")</f>
        <v>Japana (up to 45⁰ chest)</v>
      </c>
      <c r="BJ16" s="36"/>
      <c r="BK16" s="36"/>
      <c r="BL16" s="36"/>
      <c r="BM16" s="35">
        <f>IF(ISNUMBER(SEARCH($B$15,BN16)),MAX($BM$8:BM15)+1,0)</f>
        <v>8</v>
      </c>
      <c r="BN16" s="1" t="s">
        <v>39</v>
      </c>
      <c r="BO16" s="36"/>
      <c r="BP16" s="36"/>
      <c r="BQ16" s="35" t="str">
        <f>IFERROR(VLOOKUP(ROWS($BN$9:BN16),$BM$9:$BN$162,2,0),"")</f>
        <v>Japana (up to 45⁰ chest)</v>
      </c>
      <c r="BR16" s="36"/>
      <c r="BS16" s="36"/>
      <c r="BT16" s="36"/>
      <c r="BU16" s="35">
        <f>IF(ISNUMBER(SEARCH($B$16,BV16)),MAX($BU$8:BU15)+1,0)</f>
        <v>8</v>
      </c>
      <c r="BV16" s="1" t="s">
        <v>39</v>
      </c>
      <c r="BW16" s="36"/>
      <c r="BX16" s="36"/>
      <c r="BY16" s="35" t="str">
        <f>IFERROR(VLOOKUP(ROWS($BV$9:BV16),$BU$9:$BV$162,2,0),"")</f>
        <v>Japana (up to 45⁰ chest)</v>
      </c>
      <c r="BZ16" s="36"/>
      <c r="CA16" s="36"/>
      <c r="CB16" s="36"/>
      <c r="CC16" s="35">
        <f>IF(ISNUMBER(SEARCH($B$17,CD16)),MAX($CC$8:CC15)+1,0)</f>
        <v>8</v>
      </c>
      <c r="CD16" s="1" t="s">
        <v>39</v>
      </c>
      <c r="CE16" s="36"/>
      <c r="CF16" s="36"/>
      <c r="CG16" s="35" t="str">
        <f>IFERROR(VLOOKUP(ROWS($CD$9:CD16),$CC$9:$CD$162,2,0),"")</f>
        <v>Japana (up to 45⁰ chest)</v>
      </c>
      <c r="CH16" s="36"/>
      <c r="CI16" s="36"/>
      <c r="CJ16" s="36"/>
      <c r="CK16" s="35">
        <f>IF(ISNUMBER(SEARCH($B$18,CL16)),MAX($CK$8:CK15)+1,0)</f>
        <v>8</v>
      </c>
      <c r="CL16" s="1" t="s">
        <v>39</v>
      </c>
      <c r="CM16" s="36"/>
      <c r="CN16" s="36"/>
      <c r="CO16" s="35" t="str">
        <f>IFERROR(VLOOKUP(ROWS($CL$9:CL16),$CK$9:$CL$162,2,0),"")</f>
        <v>Japana (up to 45⁰ chest)</v>
      </c>
      <c r="CP16" s="36"/>
      <c r="CQ16" s="36"/>
      <c r="CR16" s="36"/>
      <c r="CS16" s="22" t="str">
        <f t="shared" si="3"/>
        <v/>
      </c>
      <c r="CT16" s="22" t="str">
        <f t="shared" si="4"/>
        <v/>
      </c>
      <c r="CU16" s="22" t="str">
        <f t="shared" si="5"/>
        <v/>
      </c>
      <c r="CV16" s="22" t="str">
        <f t="shared" si="6"/>
        <v/>
      </c>
      <c r="CW16" s="22" t="str">
        <f>IF(M16&lt;&gt;"Acrobatic skill","",IF(VLOOKUP(B16,Moves!$A$1:$D$150,4,FALSE)="",IF(K16="X","Yes",IF(L16="X","Yes","No")),"No"))</f>
        <v/>
      </c>
      <c r="CX16" s="22" t="str">
        <f>IF(M16&lt;&gt;"Flight skill","",IF(F16="X",IF(L16="X",IF(VLOOKUP(B16,Moves!A8:D157,4,FALSE)&lt;&gt;"","Yes","No"),"No"),"No"))</f>
        <v/>
      </c>
      <c r="CY16" s="22" t="str">
        <f>IF(N16&lt;&gt;$N$32,"",IF(F16="X",IF(VLOOKUP(B16,Moves!$A$1:$D$150,4,FALSE)="AFS","Yes",IF(VLOOKUP(B16,Moves!$A$1:$D$150,4,FALSE)="AFS2","Yes","No")),"No"))</f>
        <v/>
      </c>
      <c r="CZ16" s="22" t="str">
        <f>IF(N16&lt;&gt;$N$33,"",IF(G16&lt;&gt;"X","No",IF(VLOOKUP(B16,Moves!$A$1:$D$150,3,FALSE)&lt;&gt;4,IF(I16="X","Yes",IF(J16="X","Yes",IF(K16="X","Yes","No"))))))</f>
        <v/>
      </c>
      <c r="DA16" s="22" t="str">
        <f t="shared" si="7"/>
        <v>Yes</v>
      </c>
      <c r="DB16" s="22" t="str">
        <f t="shared" si="0"/>
        <v/>
      </c>
      <c r="DC16" s="22" t="str">
        <f t="shared" si="1"/>
        <v/>
      </c>
      <c r="DD16" s="22" t="str">
        <f t="shared" si="2"/>
        <v/>
      </c>
      <c r="DE16" s="22"/>
    </row>
    <row r="17" spans="1:109" ht="15.75" customHeight="1" x14ac:dyDescent="0.2">
      <c r="A17" s="30">
        <v>9</v>
      </c>
      <c r="B17" s="20"/>
      <c r="C17" s="19"/>
      <c r="D17" s="28" t="str">
        <f>IFERROR(IF(VLOOKUP(B17,Moves!$A$1:$D$150,2,FALSE)="A","X"," "),"")</f>
        <v/>
      </c>
      <c r="E17" s="26" t="str">
        <f>IFERROR(IF(VLOOKUP(B17,Moves!$A$1:$D$150,2,FALSE)="B","X"," "),"")</f>
        <v/>
      </c>
      <c r="F17" s="26" t="str">
        <f>IFERROR(IF(VLOOKUP(B17,Moves!$A$1:$D$150,2,FALSE)="C","X"," "),"")</f>
        <v/>
      </c>
      <c r="G17" s="26" t="str">
        <f>IFERROR(IF(VLOOKUP(B17,Moves!$A$1:$D$150,2,FALSE)="D","X"," "),"")</f>
        <v/>
      </c>
      <c r="H17" s="26" t="str">
        <f>IFERROR(IF(VLOOKUP(B17,Moves!$A$1:$D$150,2,FALSE)="E","X"," "),"")</f>
        <v/>
      </c>
      <c r="I17" s="26" t="str">
        <f>IFERROR(IF(VLOOKUP(B17,Moves!$A$1:$D$150,3,FALSE)=1,"X"," "),"")</f>
        <v/>
      </c>
      <c r="J17" s="26" t="str">
        <f>IFERROR(IF(VLOOKUP(B17,Moves!$A$1:$D$150,3,FALSE)=2,"X"," "),"")</f>
        <v/>
      </c>
      <c r="K17" s="26" t="str">
        <f>IFERROR(IF(VLOOKUP(B17,Moves!$A$1:$D$150,3,FALSE)=3,"X"," "),"")</f>
        <v/>
      </c>
      <c r="L17" s="26" t="str">
        <f>IFERROR(IF(VLOOKUP(B17,Moves!$A$1:$D$150,3,FALSE)=4,"X"," "),"")</f>
        <v/>
      </c>
      <c r="M17" s="19"/>
      <c r="N17" s="19"/>
      <c r="P17" s="22"/>
      <c r="Q17" s="22">
        <f>IF(ISNUMBER(SEARCH($B$9,R17)),MAX($Q$8:Q16)+1,0)</f>
        <v>9</v>
      </c>
      <c r="R17" s="1" t="s">
        <v>40</v>
      </c>
      <c r="S17" s="36"/>
      <c r="T17" s="36"/>
      <c r="U17" s="22" t="str">
        <f>IFERROR(VLOOKUP(ROWS($R$9:R17),$Q$9:$R$162,2,0),"")</f>
        <v>D Shape</v>
      </c>
      <c r="V17" s="36"/>
      <c r="W17" s="36"/>
      <c r="X17" s="36"/>
      <c r="Y17" s="22">
        <f>IF(ISNUMBER(SEARCH($B$10,Z17)),MAX($Y$8:Y16)+1,0)</f>
        <v>9</v>
      </c>
      <c r="Z17" s="1" t="s">
        <v>40</v>
      </c>
      <c r="AA17" s="36"/>
      <c r="AB17" s="36"/>
      <c r="AC17" s="22" t="str">
        <f>IFERROR(VLOOKUP(ROWS($Z$9:Z17),$Y$9:$Z$162,2,0),"")</f>
        <v>D Shape</v>
      </c>
      <c r="AD17" s="36"/>
      <c r="AE17" s="36"/>
      <c r="AF17" s="36"/>
      <c r="AG17" s="22">
        <f>IF(ISNUMBER(SEARCH($B$11,AH17)),MAX($AG$8:AG16)+1,0)</f>
        <v>9</v>
      </c>
      <c r="AH17" s="1" t="s">
        <v>40</v>
      </c>
      <c r="AI17" s="36"/>
      <c r="AJ17" s="36"/>
      <c r="AK17" s="22" t="str">
        <f>IFERROR(VLOOKUP(ROWS($AH$9:AH17),$AG$9:$AH$162,2,0),"")</f>
        <v>D Shape</v>
      </c>
      <c r="AL17" s="36"/>
      <c r="AM17" s="36"/>
      <c r="AN17" s="36"/>
      <c r="AO17" s="22">
        <f>IF(ISNUMBER(SEARCH($B$12,AP17)),MAX($AO$8:AO16)+1,0)</f>
        <v>9</v>
      </c>
      <c r="AP17" s="1" t="s">
        <v>40</v>
      </c>
      <c r="AQ17" s="36"/>
      <c r="AR17" s="36"/>
      <c r="AS17" s="22" t="str">
        <f>IFERROR(VLOOKUP(ROWS($AP$9:AP17),$AO$9:$AP$162,2,0),"")</f>
        <v>D Shape</v>
      </c>
      <c r="AT17" s="36"/>
      <c r="AU17" s="36"/>
      <c r="AV17" s="36"/>
      <c r="AW17" s="35">
        <f>IF(ISNUMBER(SEARCH($B$13,AX17)),MAX($AW$8:AW16)+1,0)</f>
        <v>9</v>
      </c>
      <c r="AX17" s="1" t="s">
        <v>40</v>
      </c>
      <c r="AY17" s="36"/>
      <c r="AZ17" s="36"/>
      <c r="BA17" s="35" t="str">
        <f>IFERROR(VLOOKUP(ROWS($AX$9:AX17),$AW$9:$AX$162,2,0),"")</f>
        <v>D Shape</v>
      </c>
      <c r="BB17" s="36"/>
      <c r="BC17" s="36"/>
      <c r="BD17" s="36"/>
      <c r="BE17" s="35">
        <f>IF(ISNUMBER(SEARCH($B$14,BF17)),MAX($BE$8:BE16)+1,0)</f>
        <v>9</v>
      </c>
      <c r="BF17" s="1" t="s">
        <v>40</v>
      </c>
      <c r="BG17" s="36"/>
      <c r="BH17" s="36"/>
      <c r="BI17" s="35" t="str">
        <f>IFERROR(VLOOKUP(ROWS($BF$9:BF17),$BE$9:$BF$162,2,0),"")</f>
        <v>D Shape</v>
      </c>
      <c r="BJ17" s="36"/>
      <c r="BK17" s="36"/>
      <c r="BL17" s="36"/>
      <c r="BM17" s="35">
        <f>IF(ISNUMBER(SEARCH($B$15,BN17)),MAX($BM$8:BM16)+1,0)</f>
        <v>9</v>
      </c>
      <c r="BN17" s="1" t="s">
        <v>40</v>
      </c>
      <c r="BO17" s="36"/>
      <c r="BP17" s="36"/>
      <c r="BQ17" s="35" t="str">
        <f>IFERROR(VLOOKUP(ROWS($BN$9:BN17),$BM$9:$BN$162,2,0),"")</f>
        <v>D Shape</v>
      </c>
      <c r="BR17" s="36"/>
      <c r="BS17" s="36"/>
      <c r="BT17" s="36"/>
      <c r="BU17" s="35">
        <f>IF(ISNUMBER(SEARCH($B$16,BV17)),MAX($BU$8:BU16)+1,0)</f>
        <v>9</v>
      </c>
      <c r="BV17" s="1" t="s">
        <v>40</v>
      </c>
      <c r="BW17" s="36"/>
      <c r="BX17" s="36"/>
      <c r="BY17" s="35" t="str">
        <f>IFERROR(VLOOKUP(ROWS($BV$9:BV17),$BU$9:$BV$162,2,0),"")</f>
        <v>D Shape</v>
      </c>
      <c r="BZ17" s="36"/>
      <c r="CA17" s="36"/>
      <c r="CB17" s="36"/>
      <c r="CC17" s="35">
        <f>IF(ISNUMBER(SEARCH($B$17,CD17)),MAX($CC$8:CC16)+1,0)</f>
        <v>9</v>
      </c>
      <c r="CD17" s="1" t="s">
        <v>40</v>
      </c>
      <c r="CE17" s="36"/>
      <c r="CF17" s="36"/>
      <c r="CG17" s="35" t="str">
        <f>IFERROR(VLOOKUP(ROWS($CD$9:CD17),$CC$9:$CD$162,2,0),"")</f>
        <v>D Shape</v>
      </c>
      <c r="CH17" s="36"/>
      <c r="CI17" s="36"/>
      <c r="CJ17" s="36"/>
      <c r="CK17" s="35">
        <f>IF(ISNUMBER(SEARCH($B$18,CL17)),MAX($CK$8:CK16)+1,0)</f>
        <v>9</v>
      </c>
      <c r="CL17" s="1" t="s">
        <v>40</v>
      </c>
      <c r="CM17" s="36"/>
      <c r="CN17" s="36"/>
      <c r="CO17" s="35" t="str">
        <f>IFERROR(VLOOKUP(ROWS($CL$9:CL17),$CK$9:$CL$162,2,0),"")</f>
        <v>D Shape</v>
      </c>
      <c r="CP17" s="36"/>
      <c r="CQ17" s="36"/>
      <c r="CR17" s="36"/>
      <c r="CS17" s="22" t="str">
        <f t="shared" si="3"/>
        <v/>
      </c>
      <c r="CT17" s="22" t="str">
        <f t="shared" si="4"/>
        <v/>
      </c>
      <c r="CU17" s="22" t="str">
        <f t="shared" si="5"/>
        <v/>
      </c>
      <c r="CV17" s="22" t="str">
        <f t="shared" si="6"/>
        <v/>
      </c>
      <c r="CW17" s="22" t="str">
        <f>IF(M17&lt;&gt;"Acrobatic skill","",IF(VLOOKUP(B17,Moves!$A$1:$D$150,4,FALSE)="",IF(K17="X","Yes",IF(L17="X","Yes","No")),"No"))</f>
        <v/>
      </c>
      <c r="CX17" s="22" t="str">
        <f>IF(M17&lt;&gt;"Flight skill","",IF(F17="X",IF(L17="X",IF(VLOOKUP(B17,Moves!A9:D158,4,FALSE)&lt;&gt;"","Yes","No"),"No"),"No"))</f>
        <v/>
      </c>
      <c r="CY17" s="22" t="str">
        <f>IF(N17&lt;&gt;$N$32,"",IF(F17="X",IF(VLOOKUP(B17,Moves!$A$1:$D$150,4,FALSE)="AFS","Yes",IF(VLOOKUP(B17,Moves!$A$1:$D$150,4,FALSE)="AFS2","Yes","No")),"No"))</f>
        <v/>
      </c>
      <c r="CZ17" s="22" t="str">
        <f>IF(N17&lt;&gt;$N$33,"",IF(G17&lt;&gt;"X","No",IF(VLOOKUP(B17,Moves!$A$1:$D$150,3,FALSE)&lt;&gt;4,IF(I17="X","Yes",IF(J17="X","Yes",IF(K17="X","Yes","No"))))))</f>
        <v/>
      </c>
      <c r="DA17" s="22" t="str">
        <f t="shared" si="7"/>
        <v>Yes</v>
      </c>
      <c r="DB17" s="22" t="str">
        <f t="shared" si="0"/>
        <v/>
      </c>
      <c r="DC17" s="22" t="str">
        <f t="shared" si="1"/>
        <v/>
      </c>
      <c r="DD17" s="22" t="str">
        <f t="shared" si="2"/>
        <v/>
      </c>
      <c r="DE17" s="22"/>
    </row>
    <row r="18" spans="1:109" ht="15.75" customHeight="1" x14ac:dyDescent="0.2">
      <c r="A18" s="30">
        <v>10</v>
      </c>
      <c r="B18" s="20"/>
      <c r="C18" s="19"/>
      <c r="D18" s="28" t="str">
        <f>IFERROR(IF(VLOOKUP(B18,Moves!$A$1:$D$150,2,FALSE)="A","X"," "),"")</f>
        <v/>
      </c>
      <c r="E18" s="26" t="str">
        <f>IFERROR(IF(VLOOKUP(B18,Moves!$A$1:$D$150,2,FALSE)="B","X"," "),"")</f>
        <v/>
      </c>
      <c r="F18" s="26" t="str">
        <f>IFERROR(IF(VLOOKUP(B18,Moves!$A$1:$D$150,2,FALSE)="C","X"," "),"")</f>
        <v/>
      </c>
      <c r="G18" s="26" t="str">
        <f>IFERROR(IF(VLOOKUP(B18,Moves!$A$1:$D$150,2,FALSE)="D","X"," "),"")</f>
        <v/>
      </c>
      <c r="H18" s="26" t="str">
        <f>IFERROR(IF(VLOOKUP(B18,Moves!$A$1:$D$150,2,FALSE)="E","X"," "),"")</f>
        <v/>
      </c>
      <c r="I18" s="26" t="str">
        <f>IFERROR(IF(VLOOKUP(B18,Moves!$A$1:$D$150,3,FALSE)=1,"X"," "),"")</f>
        <v/>
      </c>
      <c r="J18" s="26" t="str">
        <f>IFERROR(IF(VLOOKUP(B18,Moves!$A$1:$D$150,3,FALSE)=2,"X"," "),"")</f>
        <v/>
      </c>
      <c r="K18" s="26" t="str">
        <f>IFERROR(IF(VLOOKUP(B18,Moves!$A$1:$D$150,3,FALSE)=3,"X"," "),"")</f>
        <v/>
      </c>
      <c r="L18" s="26" t="str">
        <f>IFERROR(IF(VLOOKUP(B18,Moves!$A$1:$D$150,3,FALSE)=4,"X"," "),"")</f>
        <v/>
      </c>
      <c r="M18" s="19"/>
      <c r="N18" s="19"/>
      <c r="P18" s="22"/>
      <c r="Q18" s="22">
        <f>IF(ISNUMBER(SEARCH($B$9,R18)),MAX($Q$8:Q17)+1,0)</f>
        <v>10</v>
      </c>
      <c r="R18" s="1" t="s">
        <v>51</v>
      </c>
      <c r="S18" s="36"/>
      <c r="T18" s="36"/>
      <c r="U18" s="22" t="str">
        <f>IFERROR(VLOOKUP(ROWS($R$9:R18),$Q$9:$R$162,2,0),"")</f>
        <v>Bridge</v>
      </c>
      <c r="V18" s="36"/>
      <c r="W18" s="36"/>
      <c r="X18" s="36"/>
      <c r="Y18" s="22">
        <f>IF(ISNUMBER(SEARCH($B$10,Z18)),MAX($Y$8:Y17)+1,0)</f>
        <v>10</v>
      </c>
      <c r="Z18" s="1" t="s">
        <v>51</v>
      </c>
      <c r="AA18" s="36"/>
      <c r="AB18" s="36"/>
      <c r="AC18" s="22" t="str">
        <f>IFERROR(VLOOKUP(ROWS($Z$9:Z18),$Y$9:$Z$162,2,0),"")</f>
        <v>Bridge</v>
      </c>
      <c r="AD18" s="36"/>
      <c r="AE18" s="36"/>
      <c r="AF18" s="36"/>
      <c r="AG18" s="22">
        <f>IF(ISNUMBER(SEARCH($B$11,AH18)),MAX($AG$8:AG17)+1,0)</f>
        <v>10</v>
      </c>
      <c r="AH18" s="1" t="s">
        <v>51</v>
      </c>
      <c r="AI18" s="36"/>
      <c r="AJ18" s="36"/>
      <c r="AK18" s="22" t="str">
        <f>IFERROR(VLOOKUP(ROWS($AH$9:AH18),$AG$9:$AH$162,2,0),"")</f>
        <v>Bridge</v>
      </c>
      <c r="AL18" s="36"/>
      <c r="AM18" s="36"/>
      <c r="AN18" s="36"/>
      <c r="AO18" s="22">
        <f>IF(ISNUMBER(SEARCH($B$12,AP18)),MAX($AO$8:AO17)+1,0)</f>
        <v>10</v>
      </c>
      <c r="AP18" s="1" t="s">
        <v>51</v>
      </c>
      <c r="AQ18" s="36"/>
      <c r="AR18" s="36"/>
      <c r="AS18" s="22" t="str">
        <f>IFERROR(VLOOKUP(ROWS($AP$9:AP18),$AO$9:$AP$162,2,0),"")</f>
        <v>Bridge</v>
      </c>
      <c r="AT18" s="36"/>
      <c r="AU18" s="36"/>
      <c r="AV18" s="36"/>
      <c r="AW18" s="35">
        <f>IF(ISNUMBER(SEARCH($B$13,AX18)),MAX($AW$8:AW17)+1,0)</f>
        <v>10</v>
      </c>
      <c r="AX18" s="1" t="s">
        <v>51</v>
      </c>
      <c r="AY18" s="36"/>
      <c r="AZ18" s="36"/>
      <c r="BA18" s="35" t="str">
        <f>IFERROR(VLOOKUP(ROWS($AX$9:AX18),$AW$9:$AX$162,2,0),"")</f>
        <v>Bridge</v>
      </c>
      <c r="BB18" s="36"/>
      <c r="BC18" s="36"/>
      <c r="BD18" s="36"/>
      <c r="BE18" s="35">
        <f>IF(ISNUMBER(SEARCH($B$14,BF18)),MAX($BE$8:BE17)+1,0)</f>
        <v>10</v>
      </c>
      <c r="BF18" s="1" t="s">
        <v>51</v>
      </c>
      <c r="BG18" s="36"/>
      <c r="BH18" s="36"/>
      <c r="BI18" s="35" t="str">
        <f>IFERROR(VLOOKUP(ROWS($BF$9:BF18),$BE$9:$BF$162,2,0),"")</f>
        <v>Bridge</v>
      </c>
      <c r="BJ18" s="36"/>
      <c r="BK18" s="36"/>
      <c r="BL18" s="36"/>
      <c r="BM18" s="35">
        <f>IF(ISNUMBER(SEARCH($B$15,BN18)),MAX($BM$8:BM17)+1,0)</f>
        <v>10</v>
      </c>
      <c r="BN18" s="1" t="s">
        <v>51</v>
      </c>
      <c r="BO18" s="36"/>
      <c r="BP18" s="36"/>
      <c r="BQ18" s="35" t="str">
        <f>IFERROR(VLOOKUP(ROWS($BN$9:BN18),$BM$9:$BN$162,2,0),"")</f>
        <v>Bridge</v>
      </c>
      <c r="BR18" s="36"/>
      <c r="BS18" s="36"/>
      <c r="BT18" s="36"/>
      <c r="BU18" s="35">
        <f>IF(ISNUMBER(SEARCH($B$16,BV18)),MAX($BU$8:BU17)+1,0)</f>
        <v>10</v>
      </c>
      <c r="BV18" s="1" t="s">
        <v>51</v>
      </c>
      <c r="BW18" s="36"/>
      <c r="BX18" s="36"/>
      <c r="BY18" s="35" t="str">
        <f>IFERROR(VLOOKUP(ROWS($BV$9:BV18),$BU$9:$BV$162,2,0),"")</f>
        <v>Bridge</v>
      </c>
      <c r="BZ18" s="36"/>
      <c r="CA18" s="36"/>
      <c r="CB18" s="36"/>
      <c r="CC18" s="35">
        <f>IF(ISNUMBER(SEARCH($B$17,CD18)),MAX($CC$8:CC17)+1,0)</f>
        <v>10</v>
      </c>
      <c r="CD18" s="1" t="s">
        <v>51</v>
      </c>
      <c r="CE18" s="36"/>
      <c r="CF18" s="36"/>
      <c r="CG18" s="35" t="str">
        <f>IFERROR(VLOOKUP(ROWS($CD$9:CD18),$CC$9:$CD$162,2,0),"")</f>
        <v>Bridge</v>
      </c>
      <c r="CH18" s="36"/>
      <c r="CI18" s="36"/>
      <c r="CJ18" s="36"/>
      <c r="CK18" s="35">
        <f>IF(ISNUMBER(SEARCH($B$18,CL18)),MAX($CK$8:CK17)+1,0)</f>
        <v>10</v>
      </c>
      <c r="CL18" s="1" t="s">
        <v>51</v>
      </c>
      <c r="CM18" s="36"/>
      <c r="CN18" s="36"/>
      <c r="CO18" s="35" t="str">
        <f>IFERROR(VLOOKUP(ROWS($CL$9:CL18),$CK$9:$CL$162,2,0),"")</f>
        <v>Bridge</v>
      </c>
      <c r="CP18" s="36"/>
      <c r="CQ18" s="36"/>
      <c r="CR18" s="36"/>
      <c r="CS18" s="22" t="str">
        <f t="shared" si="3"/>
        <v/>
      </c>
      <c r="CT18" s="22" t="str">
        <f t="shared" si="4"/>
        <v/>
      </c>
      <c r="CU18" s="22" t="str">
        <f t="shared" si="5"/>
        <v/>
      </c>
      <c r="CV18" s="22" t="str">
        <f t="shared" si="6"/>
        <v/>
      </c>
      <c r="CW18" s="22" t="str">
        <f>IF(M18&lt;&gt;"Acrobatic skill","",IF(VLOOKUP(B18,Moves!$A$1:$D$150,4,FALSE)="",IF(K18="X","Yes",IF(L18="X","Yes","No")),"No"))</f>
        <v/>
      </c>
      <c r="CX18" s="22" t="str">
        <f>IF(M18&lt;&gt;"Flight skill","",IF(F18="X",IF(L18="X",IF(VLOOKUP(B18,Moves!A10:D159,4,FALSE)&lt;&gt;"","Yes","No"),"No"),"No"))</f>
        <v/>
      </c>
      <c r="CY18" s="22" t="str">
        <f>IF(N18&lt;&gt;$N$32,"",IF(F18="X",IF(VLOOKUP(B18,Moves!$A$1:$D$150,4,FALSE)="AFS","Yes",IF(VLOOKUP(B18,Moves!$A$1:$D$150,4,FALSE)="AFS2","Yes","No")),"No"))</f>
        <v/>
      </c>
      <c r="CZ18" s="22" t="str">
        <f>IF(N18&lt;&gt;$N$33,"",IF(G18&lt;&gt;"X","No",IF(VLOOKUP(B18,Moves!$A$1:$D$150,3,FALSE)&lt;&gt;4,IF(I18="X","Yes",IF(J18="X","Yes",IF(K18="X","Yes","No"))))))</f>
        <v/>
      </c>
      <c r="DA18" s="22" t="str">
        <f t="shared" si="7"/>
        <v>Yes</v>
      </c>
      <c r="DB18" s="22" t="str">
        <f t="shared" si="0"/>
        <v/>
      </c>
      <c r="DC18" s="22" t="str">
        <f t="shared" si="1"/>
        <v/>
      </c>
      <c r="DD18" s="22" t="str">
        <f t="shared" si="2"/>
        <v/>
      </c>
      <c r="DE18" s="22"/>
    </row>
    <row r="19" spans="1:109" ht="15.75" customHeight="1" x14ac:dyDescent="0.2">
      <c r="A19" s="21"/>
      <c r="B19" s="21"/>
      <c r="C19" s="21"/>
      <c r="D19" s="66"/>
      <c r="E19" s="66"/>
      <c r="F19" s="66"/>
      <c r="G19" s="66"/>
      <c r="H19" s="66"/>
      <c r="I19" s="66"/>
      <c r="J19" s="66"/>
      <c r="K19" s="66"/>
      <c r="L19" s="66"/>
      <c r="M19" s="21"/>
      <c r="N19" s="21"/>
      <c r="P19" s="36"/>
      <c r="Q19" s="22">
        <f>IF(ISNUMBER(SEARCH($B$9,R19)),MAX($Q$8:Q18)+1,0)</f>
        <v>11</v>
      </c>
      <c r="R19" s="1" t="s">
        <v>41</v>
      </c>
      <c r="S19" s="36"/>
      <c r="T19" s="36"/>
      <c r="U19" s="22" t="str">
        <f>IFERROR(VLOOKUP(ROWS($R$9:R19),$Q$9:$R$162,2,0),"")</f>
        <v xml:space="preserve">F or B support (lower or push up) </v>
      </c>
      <c r="V19" s="36"/>
      <c r="W19" s="36"/>
      <c r="X19" s="36"/>
      <c r="Y19" s="22">
        <f>IF(ISNUMBER(SEARCH($B$10,Z19)),MAX($Y$8:Y18)+1,0)</f>
        <v>11</v>
      </c>
      <c r="Z19" s="1" t="s">
        <v>41</v>
      </c>
      <c r="AA19" s="36"/>
      <c r="AB19" s="36"/>
      <c r="AC19" s="22" t="str">
        <f>IFERROR(VLOOKUP(ROWS($Z$9:Z19),$Y$9:$Z$162,2,0),"")</f>
        <v xml:space="preserve">F or B support (lower or push up) </v>
      </c>
      <c r="AD19" s="36"/>
      <c r="AE19" s="36"/>
      <c r="AF19" s="36"/>
      <c r="AG19" s="22">
        <f>IF(ISNUMBER(SEARCH($B$11,AH19)),MAX($AG$8:AG18)+1,0)</f>
        <v>11</v>
      </c>
      <c r="AH19" s="1" t="s">
        <v>41</v>
      </c>
      <c r="AI19" s="36"/>
      <c r="AJ19" s="36"/>
      <c r="AK19" s="22" t="str">
        <f>IFERROR(VLOOKUP(ROWS($AH$9:AH19),$AG$9:$AH$162,2,0),"")</f>
        <v xml:space="preserve">F or B support (lower or push up) </v>
      </c>
      <c r="AL19" s="36"/>
      <c r="AM19" s="36"/>
      <c r="AN19" s="36"/>
      <c r="AO19" s="22">
        <f>IF(ISNUMBER(SEARCH($B$12,AP19)),MAX($AO$8:AO18)+1,0)</f>
        <v>11</v>
      </c>
      <c r="AP19" s="1" t="s">
        <v>41</v>
      </c>
      <c r="AQ19" s="36"/>
      <c r="AR19" s="36"/>
      <c r="AS19" s="22" t="str">
        <f>IFERROR(VLOOKUP(ROWS($AP$9:AP19),$AO$9:$AP$162,2,0),"")</f>
        <v xml:space="preserve">F or B support (lower or push up) </v>
      </c>
      <c r="AT19" s="36"/>
      <c r="AU19" s="36"/>
      <c r="AV19" s="36"/>
      <c r="AW19" s="35">
        <f>IF(ISNUMBER(SEARCH($B$13,AX19)),MAX($AW$8:AW18)+1,0)</f>
        <v>11</v>
      </c>
      <c r="AX19" s="1" t="s">
        <v>41</v>
      </c>
      <c r="AY19" s="36"/>
      <c r="AZ19" s="36"/>
      <c r="BA19" s="35" t="str">
        <f>IFERROR(VLOOKUP(ROWS($AX$9:AX19),$AW$9:$AX$162,2,0),"")</f>
        <v xml:space="preserve">F or B support (lower or push up) </v>
      </c>
      <c r="BB19" s="36"/>
      <c r="BC19" s="36"/>
      <c r="BD19" s="36"/>
      <c r="BE19" s="35">
        <f>IF(ISNUMBER(SEARCH($B$14,BF19)),MAX($BE$8:BE18)+1,0)</f>
        <v>11</v>
      </c>
      <c r="BF19" s="1" t="s">
        <v>41</v>
      </c>
      <c r="BG19" s="36"/>
      <c r="BH19" s="36"/>
      <c r="BI19" s="35" t="str">
        <f>IFERROR(VLOOKUP(ROWS($BF$9:BF19),$BE$9:$BF$162,2,0),"")</f>
        <v xml:space="preserve">F or B support (lower or push up) </v>
      </c>
      <c r="BJ19" s="36"/>
      <c r="BK19" s="36"/>
      <c r="BL19" s="36"/>
      <c r="BM19" s="35">
        <f>IF(ISNUMBER(SEARCH($B$15,BN19)),MAX($BM$8:BM18)+1,0)</f>
        <v>11</v>
      </c>
      <c r="BN19" s="1" t="s">
        <v>41</v>
      </c>
      <c r="BO19" s="36"/>
      <c r="BP19" s="36"/>
      <c r="BQ19" s="35" t="str">
        <f>IFERROR(VLOOKUP(ROWS($BN$9:BN19),$BM$9:$BN$162,2,0),"")</f>
        <v xml:space="preserve">F or B support (lower or push up) </v>
      </c>
      <c r="BR19" s="36"/>
      <c r="BS19" s="36"/>
      <c r="BT19" s="36"/>
      <c r="BU19" s="35">
        <f>IF(ISNUMBER(SEARCH($B$16,BV19)),MAX($BU$8:BU18)+1,0)</f>
        <v>11</v>
      </c>
      <c r="BV19" s="1" t="s">
        <v>41</v>
      </c>
      <c r="BW19" s="36"/>
      <c r="BX19" s="36"/>
      <c r="BY19" s="35" t="str">
        <f>IFERROR(VLOOKUP(ROWS($BV$9:BV19),$BU$9:$BV$162,2,0),"")</f>
        <v xml:space="preserve">F or B support (lower or push up) </v>
      </c>
      <c r="BZ19" s="36"/>
      <c r="CA19" s="36"/>
      <c r="CB19" s="36"/>
      <c r="CC19" s="35">
        <f>IF(ISNUMBER(SEARCH($B$17,CD19)),MAX($CC$8:CC18)+1,0)</f>
        <v>11</v>
      </c>
      <c r="CD19" s="1" t="s">
        <v>41</v>
      </c>
      <c r="CE19" s="36"/>
      <c r="CF19" s="36"/>
      <c r="CG19" s="35" t="str">
        <f>IFERROR(VLOOKUP(ROWS($CD$9:CD19),$CC$9:$CD$162,2,0),"")</f>
        <v xml:space="preserve">F or B support (lower or push up) </v>
      </c>
      <c r="CH19" s="36"/>
      <c r="CI19" s="36"/>
      <c r="CJ19" s="36"/>
      <c r="CK19" s="35">
        <f>IF(ISNUMBER(SEARCH($B$18,CL19)),MAX($CK$8:CK18)+1,0)</f>
        <v>11</v>
      </c>
      <c r="CL19" s="1" t="s">
        <v>41</v>
      </c>
      <c r="CM19" s="36"/>
      <c r="CN19" s="36"/>
      <c r="CO19" s="35" t="str">
        <f>IFERROR(VLOOKUP(ROWS($CL$9:CL19),$CK$9:$CL$162,2,0),"")</f>
        <v xml:space="preserve">F or B support (lower or push up) </v>
      </c>
      <c r="CP19" s="36"/>
      <c r="CQ19" s="36"/>
      <c r="CR19" s="36"/>
      <c r="CS19" s="37"/>
      <c r="CT19" s="37"/>
      <c r="CU19" s="36"/>
      <c r="CV19" s="36"/>
      <c r="CW19" s="36"/>
      <c r="CX19" s="22"/>
      <c r="CY19" s="22"/>
      <c r="CZ19" s="22"/>
      <c r="DA19" s="22"/>
      <c r="DB19" s="22"/>
      <c r="DC19" s="22"/>
      <c r="DD19" s="22"/>
      <c r="DE19" s="22"/>
    </row>
    <row r="20" spans="1:109" ht="15.75" customHeight="1" x14ac:dyDescent="0.2">
      <c r="A20" s="54" t="s">
        <v>10</v>
      </c>
      <c r="B20" s="54"/>
      <c r="C20" s="30"/>
      <c r="D20" s="54" t="s">
        <v>11</v>
      </c>
      <c r="E20" s="54"/>
      <c r="F20" s="54"/>
      <c r="G20" s="54"/>
      <c r="H20" s="54"/>
      <c r="I20" s="54" t="s">
        <v>12</v>
      </c>
      <c r="J20" s="54"/>
      <c r="K20" s="54"/>
      <c r="L20" s="54"/>
      <c r="M20" s="47"/>
      <c r="N20" s="47"/>
      <c r="P20" s="36"/>
      <c r="Q20" s="22">
        <f>IF(ISNUMBER(SEARCH($B$9,R20)),MAX($Q$8:Q19)+1,0)</f>
        <v>12</v>
      </c>
      <c r="R20" s="1" t="s">
        <v>42</v>
      </c>
      <c r="S20" s="36"/>
      <c r="T20" s="36"/>
      <c r="U20" s="22" t="str">
        <f>IFERROR(VLOOKUP(ROWS($R$9:R20),$Q$9:$R$162,2,0),"")</f>
        <v>F Support turn to B Support</v>
      </c>
      <c r="V20" s="36"/>
      <c r="W20" s="36"/>
      <c r="X20" s="36"/>
      <c r="Y20" s="22">
        <f>IF(ISNUMBER(SEARCH($B$10,Z20)),MAX($Y$8:Y19)+1,0)</f>
        <v>12</v>
      </c>
      <c r="Z20" s="1" t="s">
        <v>42</v>
      </c>
      <c r="AA20" s="36"/>
      <c r="AB20" s="36"/>
      <c r="AC20" s="22" t="str">
        <f>IFERROR(VLOOKUP(ROWS($Z$9:Z20),$Y$9:$Z$162,2,0),"")</f>
        <v>F Support turn to B Support</v>
      </c>
      <c r="AD20" s="36"/>
      <c r="AE20" s="36"/>
      <c r="AF20" s="36"/>
      <c r="AG20" s="22">
        <f>IF(ISNUMBER(SEARCH($B$11,AH20)),MAX($AG$8:AG19)+1,0)</f>
        <v>12</v>
      </c>
      <c r="AH20" s="1" t="s">
        <v>42</v>
      </c>
      <c r="AI20" s="36"/>
      <c r="AJ20" s="36"/>
      <c r="AK20" s="22" t="str">
        <f>IFERROR(VLOOKUP(ROWS($AH$9:AH20),$AG$9:$AH$162,2,0),"")</f>
        <v>F Support turn to B Support</v>
      </c>
      <c r="AL20" s="36"/>
      <c r="AM20" s="36"/>
      <c r="AN20" s="36"/>
      <c r="AO20" s="22">
        <f>IF(ISNUMBER(SEARCH($B$12,AP20)),MAX($AO$8:AO19)+1,0)</f>
        <v>12</v>
      </c>
      <c r="AP20" s="1" t="s">
        <v>42</v>
      </c>
      <c r="AQ20" s="36"/>
      <c r="AR20" s="36"/>
      <c r="AS20" s="22" t="str">
        <f>IFERROR(VLOOKUP(ROWS($AP$9:AP20),$AO$9:$AP$162,2,0),"")</f>
        <v>F Support turn to B Support</v>
      </c>
      <c r="AT20" s="36"/>
      <c r="AU20" s="36"/>
      <c r="AV20" s="36"/>
      <c r="AW20" s="35">
        <f>IF(ISNUMBER(SEARCH($B$13,AX20)),MAX($AW$8:AW19)+1,0)</f>
        <v>12</v>
      </c>
      <c r="AX20" s="1" t="s">
        <v>42</v>
      </c>
      <c r="AY20" s="36"/>
      <c r="AZ20" s="36"/>
      <c r="BA20" s="35" t="str">
        <f>IFERROR(VLOOKUP(ROWS($AX$9:AX20),$AW$9:$AX$162,2,0),"")</f>
        <v>F Support turn to B Support</v>
      </c>
      <c r="BB20" s="36"/>
      <c r="BC20" s="36"/>
      <c r="BD20" s="36"/>
      <c r="BE20" s="35">
        <f>IF(ISNUMBER(SEARCH($B$14,BF20)),MAX($BE$8:BE19)+1,0)</f>
        <v>12</v>
      </c>
      <c r="BF20" s="1" t="s">
        <v>42</v>
      </c>
      <c r="BG20" s="36"/>
      <c r="BH20" s="36"/>
      <c r="BI20" s="35" t="str">
        <f>IFERROR(VLOOKUP(ROWS($BF$9:BF20),$BE$9:$BF$162,2,0),"")</f>
        <v>F Support turn to B Support</v>
      </c>
      <c r="BJ20" s="36"/>
      <c r="BK20" s="36"/>
      <c r="BL20" s="36"/>
      <c r="BM20" s="35">
        <f>IF(ISNUMBER(SEARCH($B$15,BN20)),MAX($BM$8:BM19)+1,0)</f>
        <v>12</v>
      </c>
      <c r="BN20" s="1" t="s">
        <v>42</v>
      </c>
      <c r="BO20" s="36"/>
      <c r="BP20" s="36"/>
      <c r="BQ20" s="35" t="str">
        <f>IFERROR(VLOOKUP(ROWS($BN$9:BN20),$BM$9:$BN$162,2,0),"")</f>
        <v>F Support turn to B Support</v>
      </c>
      <c r="BR20" s="36"/>
      <c r="BS20" s="36"/>
      <c r="BT20" s="36"/>
      <c r="BU20" s="35">
        <f>IF(ISNUMBER(SEARCH($B$16,BV20)),MAX($BU$8:BU19)+1,0)</f>
        <v>12</v>
      </c>
      <c r="BV20" s="1" t="s">
        <v>42</v>
      </c>
      <c r="BW20" s="36"/>
      <c r="BX20" s="36"/>
      <c r="BY20" s="35" t="str">
        <f>IFERROR(VLOOKUP(ROWS($BV$9:BV20),$BU$9:$BV$162,2,0),"")</f>
        <v>F Support turn to B Support</v>
      </c>
      <c r="BZ20" s="36"/>
      <c r="CA20" s="36"/>
      <c r="CB20" s="36"/>
      <c r="CC20" s="35">
        <f>IF(ISNUMBER(SEARCH($B$17,CD20)),MAX($CC$8:CC19)+1,0)</f>
        <v>12</v>
      </c>
      <c r="CD20" s="1" t="s">
        <v>42</v>
      </c>
      <c r="CE20" s="36"/>
      <c r="CF20" s="36"/>
      <c r="CG20" s="35" t="str">
        <f>IFERROR(VLOOKUP(ROWS($CD$9:CD20),$CC$9:$CD$162,2,0),"")</f>
        <v>F Support turn to B Support</v>
      </c>
      <c r="CH20" s="36"/>
      <c r="CI20" s="36"/>
      <c r="CJ20" s="36"/>
      <c r="CK20" s="35">
        <f>IF(ISNUMBER(SEARCH($B$18,CL20)),MAX($CK$8:CK19)+1,0)</f>
        <v>12</v>
      </c>
      <c r="CL20" s="1" t="s">
        <v>42</v>
      </c>
      <c r="CM20" s="36"/>
      <c r="CN20" s="36"/>
      <c r="CO20" s="35" t="str">
        <f>IFERROR(VLOOKUP(ROWS($CL$9:CL20),$CK$9:$CL$162,2,0),"")</f>
        <v>F Support turn to B Support</v>
      </c>
      <c r="CP20" s="36"/>
      <c r="CQ20" s="36"/>
      <c r="CR20" s="36"/>
      <c r="CS20" s="36"/>
      <c r="CT20" s="36"/>
      <c r="CU20" s="36"/>
      <c r="CV20" s="36"/>
      <c r="CW20" s="36"/>
      <c r="CX20" s="22"/>
      <c r="CY20" s="22"/>
      <c r="CZ20" s="22"/>
      <c r="DA20" s="22"/>
      <c r="DB20" s="22"/>
      <c r="DC20" s="22"/>
      <c r="DD20" s="22"/>
      <c r="DE20" s="22"/>
    </row>
    <row r="21" spans="1:109" ht="15.75" customHeight="1" x14ac:dyDescent="0.2">
      <c r="A21" s="54"/>
      <c r="B21" s="54"/>
      <c r="C21" s="26"/>
      <c r="D21" s="61" t="s">
        <v>216</v>
      </c>
      <c r="E21" s="57"/>
      <c r="F21" s="57"/>
      <c r="G21" s="57"/>
      <c r="H21" s="57"/>
      <c r="I21" s="57" t="s">
        <v>13</v>
      </c>
      <c r="J21" s="57"/>
      <c r="K21" s="57"/>
      <c r="L21" s="57"/>
      <c r="M21" s="30" t="s">
        <v>14</v>
      </c>
      <c r="N21" s="48" t="s">
        <v>225</v>
      </c>
      <c r="P21" s="22"/>
      <c r="Q21" s="22">
        <f>IF(ISNUMBER(SEARCH($B$9,R21)),MAX($Q$8:Q20)+1,0)</f>
        <v>13</v>
      </c>
      <c r="R21" s="1" t="s">
        <v>43</v>
      </c>
      <c r="S21" s="22"/>
      <c r="T21" s="22"/>
      <c r="U21" s="22" t="str">
        <f>IFERROR(VLOOKUP(ROWS($R$9:R21),$Q$9:$R$162,2,0),"")</f>
        <v>Piked V sit (hand supp.)</v>
      </c>
      <c r="V21" s="22"/>
      <c r="W21" s="22"/>
      <c r="X21" s="22"/>
      <c r="Y21" s="22">
        <f>IF(ISNUMBER(SEARCH($B$10,Z21)),MAX($Y$8:Y20)+1,0)</f>
        <v>13</v>
      </c>
      <c r="Z21" s="1" t="s">
        <v>43</v>
      </c>
      <c r="AA21" s="22"/>
      <c r="AB21" s="22"/>
      <c r="AC21" s="22" t="str">
        <f>IFERROR(VLOOKUP(ROWS($Z$9:Z21),$Y$9:$Z$162,2,0),"")</f>
        <v>Piked V sit (hand supp.)</v>
      </c>
      <c r="AD21" s="22"/>
      <c r="AE21" s="22"/>
      <c r="AF21" s="22"/>
      <c r="AG21" s="22">
        <f>IF(ISNUMBER(SEARCH($B$11,AH21)),MAX($AG$8:AG20)+1,0)</f>
        <v>13</v>
      </c>
      <c r="AH21" s="1" t="s">
        <v>43</v>
      </c>
      <c r="AI21" s="22"/>
      <c r="AJ21" s="22"/>
      <c r="AK21" s="22" t="str">
        <f>IFERROR(VLOOKUP(ROWS($AH$9:AH21),$AG$9:$AH$162,2,0),"")</f>
        <v>Piked V sit (hand supp.)</v>
      </c>
      <c r="AL21" s="22"/>
      <c r="AM21" s="22"/>
      <c r="AN21" s="22"/>
      <c r="AO21" s="22">
        <f>IF(ISNUMBER(SEARCH($B$12,AP21)),MAX($AO$8:AO20)+1,0)</f>
        <v>13</v>
      </c>
      <c r="AP21" s="1" t="s">
        <v>43</v>
      </c>
      <c r="AQ21" s="22"/>
      <c r="AR21" s="22"/>
      <c r="AS21" s="22" t="str">
        <f>IFERROR(VLOOKUP(ROWS($AP$9:AP21),$AO$9:$AP$162,2,0),"")</f>
        <v>Piked V sit (hand supp.)</v>
      </c>
      <c r="AT21" s="22"/>
      <c r="AU21" s="22"/>
      <c r="AV21" s="22"/>
      <c r="AW21" s="35">
        <f>IF(ISNUMBER(SEARCH($B$13,AX21)),MAX($AW$8:AW20)+1,0)</f>
        <v>13</v>
      </c>
      <c r="AX21" s="1" t="s">
        <v>43</v>
      </c>
      <c r="AY21" s="22"/>
      <c r="AZ21" s="22"/>
      <c r="BA21" s="35" t="str">
        <f>IFERROR(VLOOKUP(ROWS($AX$9:AX21),$AW$9:$AX$162,2,0),"")</f>
        <v>Piked V sit (hand supp.)</v>
      </c>
      <c r="BB21" s="22"/>
      <c r="BC21" s="22"/>
      <c r="BD21" s="22"/>
      <c r="BE21" s="35">
        <f>IF(ISNUMBER(SEARCH($B$14,BF21)),MAX($BE$8:BE20)+1,0)</f>
        <v>13</v>
      </c>
      <c r="BF21" s="1" t="s">
        <v>43</v>
      </c>
      <c r="BG21" s="22"/>
      <c r="BH21" s="22"/>
      <c r="BI21" s="35" t="str">
        <f>IFERROR(VLOOKUP(ROWS($BF$9:BF21),$BE$9:$BF$162,2,0),"")</f>
        <v>Piked V sit (hand supp.)</v>
      </c>
      <c r="BJ21" s="22"/>
      <c r="BK21" s="22"/>
      <c r="BL21" s="22"/>
      <c r="BM21" s="35">
        <f>IF(ISNUMBER(SEARCH($B$15,BN21)),MAX($BM$8:BM20)+1,0)</f>
        <v>13</v>
      </c>
      <c r="BN21" s="1" t="s">
        <v>43</v>
      </c>
      <c r="BO21" s="22"/>
      <c r="BP21" s="22"/>
      <c r="BQ21" s="35" t="str">
        <f>IFERROR(VLOOKUP(ROWS($BN$9:BN21),$BM$9:$BN$162,2,0),"")</f>
        <v>Piked V sit (hand supp.)</v>
      </c>
      <c r="BR21" s="22"/>
      <c r="BS21" s="22"/>
      <c r="BT21" s="22"/>
      <c r="BU21" s="35">
        <f>IF(ISNUMBER(SEARCH($B$16,BV21)),MAX($BU$8:BU20)+1,0)</f>
        <v>13</v>
      </c>
      <c r="BV21" s="1" t="s">
        <v>43</v>
      </c>
      <c r="BW21" s="22"/>
      <c r="BX21" s="22"/>
      <c r="BY21" s="35" t="str">
        <f>IFERROR(VLOOKUP(ROWS($BV$9:BV21),$BU$9:$BV$162,2,0),"")</f>
        <v>Piked V sit (hand supp.)</v>
      </c>
      <c r="BZ21" s="22"/>
      <c r="CA21" s="22"/>
      <c r="CB21" s="22"/>
      <c r="CC21" s="35">
        <f>IF(ISNUMBER(SEARCH($B$17,CD21)),MAX($CC$8:CC20)+1,0)</f>
        <v>13</v>
      </c>
      <c r="CD21" s="1" t="s">
        <v>43</v>
      </c>
      <c r="CE21" s="22"/>
      <c r="CF21" s="22"/>
      <c r="CG21" s="35" t="str">
        <f>IFERROR(VLOOKUP(ROWS($CD$9:CD21),$CC$9:$CD$162,2,0),"")</f>
        <v>Piked V sit (hand supp.)</v>
      </c>
      <c r="CH21" s="22"/>
      <c r="CI21" s="22"/>
      <c r="CJ21" s="22"/>
      <c r="CK21" s="35">
        <f>IF(ISNUMBER(SEARCH($B$18,CL21)),MAX($CK$8:CK20)+1,0)</f>
        <v>13</v>
      </c>
      <c r="CL21" s="1" t="s">
        <v>43</v>
      </c>
      <c r="CM21" s="22"/>
      <c r="CN21" s="22"/>
      <c r="CO21" s="35" t="str">
        <f>IFERROR(VLOOKUP(ROWS($CL$9:CL21),$CK$9:$CL$162,2,0),"")</f>
        <v>Piked V sit (hand supp.)</v>
      </c>
      <c r="CP21" s="22"/>
      <c r="CQ21" s="22"/>
      <c r="CR21" s="22"/>
      <c r="CS21" s="22"/>
      <c r="CT21" s="36"/>
      <c r="CU21" s="36"/>
      <c r="CV21" s="36"/>
      <c r="CW21" s="22"/>
      <c r="CX21" s="22"/>
      <c r="CY21" s="22"/>
      <c r="CZ21" s="22"/>
      <c r="DA21" s="22"/>
      <c r="DB21" s="22"/>
      <c r="DC21" s="22"/>
      <c r="DD21" s="22"/>
      <c r="DE21" s="22"/>
    </row>
    <row r="22" spans="1:109" ht="15.75" customHeight="1" x14ac:dyDescent="0.2">
      <c r="A22" s="54"/>
      <c r="B22" s="54"/>
      <c r="C22" s="26"/>
      <c r="D22" s="61" t="s">
        <v>217</v>
      </c>
      <c r="E22" s="57"/>
      <c r="F22" s="57"/>
      <c r="G22" s="57"/>
      <c r="H22" s="57"/>
      <c r="I22" s="58" t="s">
        <v>15</v>
      </c>
      <c r="J22" s="59"/>
      <c r="K22" s="59"/>
      <c r="L22" s="60"/>
      <c r="M22" s="30" t="s">
        <v>16</v>
      </c>
      <c r="N22" s="30" t="s">
        <v>226</v>
      </c>
      <c r="P22" s="22"/>
      <c r="Q22" s="22">
        <f>IF(ISNUMBER(SEARCH($B$9,R22)),MAX($Q$8:Q21)+1,0)</f>
        <v>14</v>
      </c>
      <c r="R22" s="1" t="s">
        <v>44</v>
      </c>
      <c r="S22" s="22"/>
      <c r="T22" s="22"/>
      <c r="U22" s="22" t="str">
        <f>IFERROR(VLOOKUP(ROWS($R$9:R22),$Q$9:$R$162,2,0),"")</f>
        <v>½ lever (1 foot on floor)</v>
      </c>
      <c r="V22" s="22"/>
      <c r="W22" s="22"/>
      <c r="X22" s="22"/>
      <c r="Y22" s="22">
        <f>IF(ISNUMBER(SEARCH($B$10,Z22)),MAX($Y$8:Y21)+1,0)</f>
        <v>14</v>
      </c>
      <c r="Z22" s="1" t="s">
        <v>44</v>
      </c>
      <c r="AA22" s="22"/>
      <c r="AB22" s="22"/>
      <c r="AC22" s="22" t="str">
        <f>IFERROR(VLOOKUP(ROWS($Z$9:Z22),$Y$9:$Z$162,2,0),"")</f>
        <v>½ lever (1 foot on floor)</v>
      </c>
      <c r="AD22" s="22"/>
      <c r="AE22" s="22"/>
      <c r="AF22" s="22"/>
      <c r="AG22" s="22">
        <f>IF(ISNUMBER(SEARCH($B$11,AH22)),MAX($AG$8:AG21)+1,0)</f>
        <v>14</v>
      </c>
      <c r="AH22" s="1" t="s">
        <v>44</v>
      </c>
      <c r="AI22" s="22"/>
      <c r="AJ22" s="22"/>
      <c r="AK22" s="22" t="str">
        <f>IFERROR(VLOOKUP(ROWS($AH$9:AH22),$AG$9:$AH$162,2,0),"")</f>
        <v>½ lever (1 foot on floor)</v>
      </c>
      <c r="AL22" s="22"/>
      <c r="AM22" s="22"/>
      <c r="AN22" s="22"/>
      <c r="AO22" s="22">
        <f>IF(ISNUMBER(SEARCH($B$12,AP22)),MAX($AO$8:AO21)+1,0)</f>
        <v>14</v>
      </c>
      <c r="AP22" s="1" t="s">
        <v>44</v>
      </c>
      <c r="AQ22" s="22"/>
      <c r="AR22" s="22"/>
      <c r="AS22" s="22" t="str">
        <f>IFERROR(VLOOKUP(ROWS($AP$9:AP22),$AO$9:$AP$162,2,0),"")</f>
        <v>½ lever (1 foot on floor)</v>
      </c>
      <c r="AT22" s="22"/>
      <c r="AU22" s="22"/>
      <c r="AV22" s="22"/>
      <c r="AW22" s="35">
        <f>IF(ISNUMBER(SEARCH($B$13,AX22)),MAX($AW$8:AW21)+1,0)</f>
        <v>14</v>
      </c>
      <c r="AX22" s="1" t="s">
        <v>44</v>
      </c>
      <c r="AY22" s="22"/>
      <c r="AZ22" s="22"/>
      <c r="BA22" s="35" t="str">
        <f>IFERROR(VLOOKUP(ROWS($AX$9:AX22),$AW$9:$AX$162,2,0),"")</f>
        <v>½ lever (1 foot on floor)</v>
      </c>
      <c r="BB22" s="22"/>
      <c r="BC22" s="22"/>
      <c r="BD22" s="22"/>
      <c r="BE22" s="35">
        <f>IF(ISNUMBER(SEARCH($B$14,BF22)),MAX($BE$8:BE21)+1,0)</f>
        <v>14</v>
      </c>
      <c r="BF22" s="1" t="s">
        <v>44</v>
      </c>
      <c r="BG22" s="22"/>
      <c r="BH22" s="22"/>
      <c r="BI22" s="35" t="str">
        <f>IFERROR(VLOOKUP(ROWS($BF$9:BF22),$BE$9:$BF$162,2,0),"")</f>
        <v>½ lever (1 foot on floor)</v>
      </c>
      <c r="BJ22" s="22"/>
      <c r="BK22" s="22"/>
      <c r="BL22" s="22"/>
      <c r="BM22" s="35">
        <f>IF(ISNUMBER(SEARCH($B$15,BN22)),MAX($BM$8:BM21)+1,0)</f>
        <v>14</v>
      </c>
      <c r="BN22" s="1" t="s">
        <v>44</v>
      </c>
      <c r="BO22" s="22"/>
      <c r="BP22" s="22"/>
      <c r="BQ22" s="35" t="str">
        <f>IFERROR(VLOOKUP(ROWS($BN$9:BN22),$BM$9:$BN$162,2,0),"")</f>
        <v>½ lever (1 foot on floor)</v>
      </c>
      <c r="BR22" s="22"/>
      <c r="BS22" s="22"/>
      <c r="BT22" s="22"/>
      <c r="BU22" s="35">
        <f>IF(ISNUMBER(SEARCH($B$16,BV22)),MAX($BU$8:BU21)+1,0)</f>
        <v>14</v>
      </c>
      <c r="BV22" s="1" t="s">
        <v>44</v>
      </c>
      <c r="BW22" s="22"/>
      <c r="BX22" s="22"/>
      <c r="BY22" s="35" t="str">
        <f>IFERROR(VLOOKUP(ROWS($BV$9:BV22),$BU$9:$BV$162,2,0),"")</f>
        <v>½ lever (1 foot on floor)</v>
      </c>
      <c r="BZ22" s="22"/>
      <c r="CA22" s="22"/>
      <c r="CB22" s="22"/>
      <c r="CC22" s="35">
        <f>IF(ISNUMBER(SEARCH($B$17,CD22)),MAX($CC$8:CC21)+1,0)</f>
        <v>14</v>
      </c>
      <c r="CD22" s="1" t="s">
        <v>44</v>
      </c>
      <c r="CE22" s="22"/>
      <c r="CF22" s="22"/>
      <c r="CG22" s="35" t="str">
        <f>IFERROR(VLOOKUP(ROWS($CD$9:CD22),$CC$9:$CD$162,2,0),"")</f>
        <v>½ lever (1 foot on floor)</v>
      </c>
      <c r="CH22" s="22"/>
      <c r="CI22" s="22"/>
      <c r="CJ22" s="22"/>
      <c r="CK22" s="35">
        <f>IF(ISNUMBER(SEARCH($B$18,CL22)),MAX($CK$8:CK21)+1,0)</f>
        <v>14</v>
      </c>
      <c r="CL22" s="1" t="s">
        <v>44</v>
      </c>
      <c r="CM22" s="22"/>
      <c r="CN22" s="22"/>
      <c r="CO22" s="35" t="str">
        <f>IFERROR(VLOOKUP(ROWS($CL$9:CL22),$CK$9:$CL$162,2,0),"")</f>
        <v>½ lever (1 foot on floor)</v>
      </c>
      <c r="CP22" s="22"/>
      <c r="CQ22" s="22"/>
      <c r="CR22" s="22"/>
      <c r="CS22" s="22"/>
      <c r="CT22" s="36"/>
      <c r="CU22" s="36"/>
      <c r="CV22" s="36"/>
      <c r="CW22" s="22"/>
      <c r="CX22" s="22"/>
      <c r="CY22" s="22"/>
      <c r="CZ22" s="22"/>
      <c r="DA22" s="22"/>
      <c r="DB22" s="22"/>
      <c r="DC22" s="22"/>
      <c r="DD22" s="22"/>
      <c r="DE22" s="22"/>
    </row>
    <row r="23" spans="1:109" ht="15.75" customHeight="1" x14ac:dyDescent="0.2">
      <c r="A23" s="54"/>
      <c r="B23" s="54"/>
      <c r="C23" s="26"/>
      <c r="D23" s="61" t="s">
        <v>218</v>
      </c>
      <c r="E23" s="57"/>
      <c r="F23" s="57"/>
      <c r="G23" s="57"/>
      <c r="H23" s="57"/>
      <c r="I23" s="58" t="s">
        <v>17</v>
      </c>
      <c r="J23" s="59"/>
      <c r="K23" s="59"/>
      <c r="L23" s="60"/>
      <c r="M23" s="30" t="s">
        <v>18</v>
      </c>
      <c r="N23" s="30"/>
      <c r="P23" s="22"/>
      <c r="Q23" s="22">
        <f>IF(ISNUMBER(SEARCH($B$9,R23)),MAX($Q$8:Q22)+1,0)</f>
        <v>15</v>
      </c>
      <c r="R23" s="1" t="s">
        <v>54</v>
      </c>
      <c r="S23" s="22"/>
      <c r="T23" s="22"/>
      <c r="U23" s="22" t="str">
        <f>IFERROR(VLOOKUP(ROWS($R$9:R23),$Q$9:$R$162,2,0),"")</f>
        <v>Headstand  (leg optional)</v>
      </c>
      <c r="V23" s="22"/>
      <c r="W23" s="22"/>
      <c r="X23" s="22"/>
      <c r="Y23" s="22">
        <f>IF(ISNUMBER(SEARCH($B$10,Z23)),MAX($Y$8:Y22)+1,0)</f>
        <v>15</v>
      </c>
      <c r="Z23" s="1" t="s">
        <v>54</v>
      </c>
      <c r="AA23" s="22"/>
      <c r="AB23" s="22"/>
      <c r="AC23" s="22" t="str">
        <f>IFERROR(VLOOKUP(ROWS($Z$9:Z23),$Y$9:$Z$162,2,0),"")</f>
        <v>Headstand  (leg optional)</v>
      </c>
      <c r="AD23" s="22"/>
      <c r="AE23" s="22"/>
      <c r="AF23" s="22"/>
      <c r="AG23" s="22">
        <f>IF(ISNUMBER(SEARCH($B$11,AH23)),MAX($AG$8:AG22)+1,0)</f>
        <v>15</v>
      </c>
      <c r="AH23" s="1" t="s">
        <v>54</v>
      </c>
      <c r="AI23" s="22"/>
      <c r="AJ23" s="22"/>
      <c r="AK23" s="22" t="str">
        <f>IFERROR(VLOOKUP(ROWS($AH$9:AH23),$AG$9:$AH$162,2,0),"")</f>
        <v>Headstand  (leg optional)</v>
      </c>
      <c r="AL23" s="22"/>
      <c r="AM23" s="22"/>
      <c r="AN23" s="22"/>
      <c r="AO23" s="22">
        <f>IF(ISNUMBER(SEARCH($B$12,AP23)),MAX($AO$8:AO22)+1,0)</f>
        <v>15</v>
      </c>
      <c r="AP23" s="1" t="s">
        <v>54</v>
      </c>
      <c r="AQ23" s="22"/>
      <c r="AR23" s="22"/>
      <c r="AS23" s="22" t="str">
        <f>IFERROR(VLOOKUP(ROWS($AP$9:AP23),$AO$9:$AP$162,2,0),"")</f>
        <v>Headstand  (leg optional)</v>
      </c>
      <c r="AT23" s="22"/>
      <c r="AU23" s="22"/>
      <c r="AV23" s="22"/>
      <c r="AW23" s="35">
        <f>IF(ISNUMBER(SEARCH($B$13,AX23)),MAX($AW$8:AW22)+1,0)</f>
        <v>15</v>
      </c>
      <c r="AX23" s="1" t="s">
        <v>54</v>
      </c>
      <c r="AY23" s="22"/>
      <c r="AZ23" s="22"/>
      <c r="BA23" s="35" t="str">
        <f>IFERROR(VLOOKUP(ROWS($AX$9:AX23),$AW$9:$AX$162,2,0),"")</f>
        <v>Headstand  (leg optional)</v>
      </c>
      <c r="BB23" s="22"/>
      <c r="BC23" s="22"/>
      <c r="BD23" s="22"/>
      <c r="BE23" s="35">
        <f>IF(ISNUMBER(SEARCH($B$14,BF23)),MAX($BE$8:BE22)+1,0)</f>
        <v>15</v>
      </c>
      <c r="BF23" s="1" t="s">
        <v>54</v>
      </c>
      <c r="BG23" s="22"/>
      <c r="BH23" s="22"/>
      <c r="BI23" s="35" t="str">
        <f>IFERROR(VLOOKUP(ROWS($BF$9:BF23),$BE$9:$BF$162,2,0),"")</f>
        <v>Headstand  (leg optional)</v>
      </c>
      <c r="BJ23" s="22"/>
      <c r="BK23" s="22"/>
      <c r="BL23" s="22"/>
      <c r="BM23" s="35">
        <f>IF(ISNUMBER(SEARCH($B$15,BN23)),MAX($BM$8:BM22)+1,0)</f>
        <v>15</v>
      </c>
      <c r="BN23" s="1" t="s">
        <v>54</v>
      </c>
      <c r="BO23" s="22"/>
      <c r="BP23" s="22"/>
      <c r="BQ23" s="35" t="str">
        <f>IFERROR(VLOOKUP(ROWS($BN$9:BN23),$BM$9:$BN$162,2,0),"")</f>
        <v>Headstand  (leg optional)</v>
      </c>
      <c r="BR23" s="22"/>
      <c r="BS23" s="22"/>
      <c r="BT23" s="22"/>
      <c r="BU23" s="35">
        <f>IF(ISNUMBER(SEARCH($B$16,BV23)),MAX($BU$8:BU22)+1,0)</f>
        <v>15</v>
      </c>
      <c r="BV23" s="1" t="s">
        <v>54</v>
      </c>
      <c r="BW23" s="22"/>
      <c r="BX23" s="22"/>
      <c r="BY23" s="35" t="str">
        <f>IFERROR(VLOOKUP(ROWS($BV$9:BV23),$BU$9:$BV$162,2,0),"")</f>
        <v>Headstand  (leg optional)</v>
      </c>
      <c r="BZ23" s="22"/>
      <c r="CA23" s="22"/>
      <c r="CB23" s="22"/>
      <c r="CC23" s="35">
        <f>IF(ISNUMBER(SEARCH($B$17,CD23)),MAX($CC$8:CC22)+1,0)</f>
        <v>15</v>
      </c>
      <c r="CD23" s="1" t="s">
        <v>54</v>
      </c>
      <c r="CE23" s="22"/>
      <c r="CF23" s="22"/>
      <c r="CG23" s="35" t="str">
        <f>IFERROR(VLOOKUP(ROWS($CD$9:CD23),$CC$9:$CD$162,2,0),"")</f>
        <v>Headstand  (leg optional)</v>
      </c>
      <c r="CH23" s="22"/>
      <c r="CI23" s="22"/>
      <c r="CJ23" s="22"/>
      <c r="CK23" s="35">
        <f>IF(ISNUMBER(SEARCH($B$18,CL23)),MAX($CK$8:CK22)+1,0)</f>
        <v>15</v>
      </c>
      <c r="CL23" s="1" t="s">
        <v>54</v>
      </c>
      <c r="CM23" s="22"/>
      <c r="CN23" s="22"/>
      <c r="CO23" s="35" t="str">
        <f>IFERROR(VLOOKUP(ROWS($CL$9:CL23),$CK$9:$CL$162,2,0),"")</f>
        <v>Headstand  (leg optional)</v>
      </c>
      <c r="CP23" s="22"/>
      <c r="CQ23" s="22"/>
      <c r="CR23" s="22"/>
      <c r="CS23" s="22" t="s">
        <v>213</v>
      </c>
      <c r="CT23" s="36"/>
      <c r="CU23" s="36"/>
      <c r="CV23" s="36"/>
      <c r="CW23" s="22"/>
      <c r="CX23" s="22"/>
      <c r="CY23" s="22"/>
      <c r="CZ23" s="22"/>
      <c r="DA23" s="22"/>
      <c r="DB23" s="22"/>
      <c r="DC23" s="22"/>
      <c r="DD23" s="22"/>
      <c r="DE23" s="22"/>
    </row>
    <row r="24" spans="1:109" ht="15.75" customHeight="1" x14ac:dyDescent="0.2">
      <c r="A24" s="54"/>
      <c r="B24" s="54"/>
      <c r="C24" s="26"/>
      <c r="D24" s="57"/>
      <c r="E24" s="57"/>
      <c r="F24" s="57"/>
      <c r="G24" s="57"/>
      <c r="H24" s="57"/>
      <c r="I24" s="58" t="s">
        <v>19</v>
      </c>
      <c r="J24" s="59"/>
      <c r="K24" s="59"/>
      <c r="L24" s="60"/>
      <c r="M24" s="48" t="s">
        <v>220</v>
      </c>
      <c r="N24" s="30"/>
      <c r="P24" s="22"/>
      <c r="Q24" s="22">
        <f>IF(ISNUMBER(SEARCH($B$9,R24)),MAX($Q$8:Q23)+1,0)</f>
        <v>16</v>
      </c>
      <c r="R24" s="3" t="s">
        <v>45</v>
      </c>
      <c r="S24" s="22"/>
      <c r="T24" s="22"/>
      <c r="U24" s="22" t="str">
        <f>IFERROR(VLOOKUP(ROWS($R$9:R24),$Q$9:$R$162,2,0),"")</f>
        <v>Shoulder stand (hip supp)</v>
      </c>
      <c r="V24" s="22"/>
      <c r="W24" s="22"/>
      <c r="X24" s="22"/>
      <c r="Y24" s="22">
        <f>IF(ISNUMBER(SEARCH($B$10,Z24)),MAX($Y$8:Y23)+1,0)</f>
        <v>16</v>
      </c>
      <c r="Z24" s="3" t="s">
        <v>45</v>
      </c>
      <c r="AA24" s="22"/>
      <c r="AB24" s="22"/>
      <c r="AC24" s="22" t="str">
        <f>IFERROR(VLOOKUP(ROWS($Z$9:Z24),$Y$9:$Z$162,2,0),"")</f>
        <v>Shoulder stand (hip supp)</v>
      </c>
      <c r="AD24" s="22"/>
      <c r="AE24" s="22"/>
      <c r="AF24" s="22"/>
      <c r="AG24" s="22">
        <f>IF(ISNUMBER(SEARCH($B$11,AH24)),MAX($AG$8:AG23)+1,0)</f>
        <v>16</v>
      </c>
      <c r="AH24" s="3" t="s">
        <v>45</v>
      </c>
      <c r="AI24" s="22"/>
      <c r="AJ24" s="22"/>
      <c r="AK24" s="22" t="str">
        <f>IFERROR(VLOOKUP(ROWS($AH$9:AH24),$AG$9:$AH$162,2,0),"")</f>
        <v>Shoulder stand (hip supp)</v>
      </c>
      <c r="AL24" s="22"/>
      <c r="AM24" s="22"/>
      <c r="AN24" s="22"/>
      <c r="AO24" s="22">
        <f>IF(ISNUMBER(SEARCH($B$12,AP24)),MAX($AO$8:AO23)+1,0)</f>
        <v>16</v>
      </c>
      <c r="AP24" s="3" t="s">
        <v>45</v>
      </c>
      <c r="AQ24" s="22"/>
      <c r="AR24" s="22"/>
      <c r="AS24" s="22" t="str">
        <f>IFERROR(VLOOKUP(ROWS($AP$9:AP24),$AO$9:$AP$162,2,0),"")</f>
        <v>Shoulder stand (hip supp)</v>
      </c>
      <c r="AT24" s="22"/>
      <c r="AU24" s="22"/>
      <c r="AV24" s="22"/>
      <c r="AW24" s="35">
        <f>IF(ISNUMBER(SEARCH($B$13,AX24)),MAX($AW$8:AW23)+1,0)</f>
        <v>16</v>
      </c>
      <c r="AX24" s="3" t="s">
        <v>45</v>
      </c>
      <c r="AY24" s="22"/>
      <c r="AZ24" s="22"/>
      <c r="BA24" s="35" t="str">
        <f>IFERROR(VLOOKUP(ROWS($AX$9:AX24),$AW$9:$AX$162,2,0),"")</f>
        <v>Shoulder stand (hip supp)</v>
      </c>
      <c r="BB24" s="22"/>
      <c r="BC24" s="22"/>
      <c r="BD24" s="22"/>
      <c r="BE24" s="35">
        <f>IF(ISNUMBER(SEARCH($B$14,BF24)),MAX($BE$8:BE23)+1,0)</f>
        <v>16</v>
      </c>
      <c r="BF24" s="3" t="s">
        <v>45</v>
      </c>
      <c r="BG24" s="22"/>
      <c r="BH24" s="22"/>
      <c r="BI24" s="35" t="str">
        <f>IFERROR(VLOOKUP(ROWS($BF$9:BF24),$BE$9:$BF$162,2,0),"")</f>
        <v>Shoulder stand (hip supp)</v>
      </c>
      <c r="BJ24" s="22"/>
      <c r="BK24" s="22"/>
      <c r="BL24" s="22"/>
      <c r="BM24" s="35">
        <f>IF(ISNUMBER(SEARCH($B$15,BN24)),MAX($BM$8:BM23)+1,0)</f>
        <v>16</v>
      </c>
      <c r="BN24" s="3" t="s">
        <v>45</v>
      </c>
      <c r="BO24" s="22"/>
      <c r="BP24" s="22"/>
      <c r="BQ24" s="35" t="str">
        <f>IFERROR(VLOOKUP(ROWS($BN$9:BN24),$BM$9:$BN$162,2,0),"")</f>
        <v>Shoulder stand (hip supp)</v>
      </c>
      <c r="BR24" s="22"/>
      <c r="BS24" s="22"/>
      <c r="BT24" s="22"/>
      <c r="BU24" s="35">
        <f>IF(ISNUMBER(SEARCH($B$16,BV24)),MAX($BU$8:BU23)+1,0)</f>
        <v>16</v>
      </c>
      <c r="BV24" s="3" t="s">
        <v>45</v>
      </c>
      <c r="BW24" s="22"/>
      <c r="BX24" s="22"/>
      <c r="BY24" s="35" t="str">
        <f>IFERROR(VLOOKUP(ROWS($BV$9:BV24),$BU$9:$BV$162,2,0),"")</f>
        <v>Shoulder stand (hip supp)</v>
      </c>
      <c r="BZ24" s="22"/>
      <c r="CA24" s="22"/>
      <c r="CB24" s="22"/>
      <c r="CC24" s="35">
        <f>IF(ISNUMBER(SEARCH($B$17,CD24)),MAX($CC$8:CC23)+1,0)</f>
        <v>16</v>
      </c>
      <c r="CD24" s="3" t="s">
        <v>45</v>
      </c>
      <c r="CE24" s="22"/>
      <c r="CF24" s="22"/>
      <c r="CG24" s="35" t="str">
        <f>IFERROR(VLOOKUP(ROWS($CD$9:CD24),$CC$9:$CD$162,2,0),"")</f>
        <v>Shoulder stand (hip supp)</v>
      </c>
      <c r="CH24" s="22"/>
      <c r="CI24" s="22"/>
      <c r="CJ24" s="22"/>
      <c r="CK24" s="35">
        <f>IF(ISNUMBER(SEARCH($B$18,CL24)),MAX($CK$8:CK23)+1,0)</f>
        <v>16</v>
      </c>
      <c r="CL24" s="3" t="s">
        <v>45</v>
      </c>
      <c r="CM24" s="22"/>
      <c r="CN24" s="22"/>
      <c r="CO24" s="35" t="str">
        <f>IFERROR(VLOOKUP(ROWS($CL$9:CL24),$CK$9:$CL$162,2,0),"")</f>
        <v>Shoulder stand (hip supp)</v>
      </c>
      <c r="CP24" s="22"/>
      <c r="CQ24" s="22"/>
      <c r="CR24" s="22"/>
      <c r="CS24" s="22"/>
      <c r="CT24" s="38"/>
      <c r="CU24" s="36"/>
      <c r="CV24" s="36"/>
      <c r="CW24" s="22"/>
      <c r="CX24" s="22"/>
      <c r="CY24" s="22"/>
      <c r="CZ24" s="22"/>
      <c r="DA24" s="22"/>
      <c r="DB24" s="22"/>
      <c r="DC24" s="22"/>
      <c r="DD24" s="22"/>
      <c r="DE24" s="22"/>
    </row>
    <row r="25" spans="1:109" ht="15.75" customHeight="1" x14ac:dyDescent="0.2">
      <c r="A25" s="54"/>
      <c r="B25" s="54"/>
      <c r="C25" s="30"/>
      <c r="D25" s="54"/>
      <c r="E25" s="54"/>
      <c r="F25" s="54"/>
      <c r="G25" s="54"/>
      <c r="H25" s="54"/>
      <c r="I25" s="54"/>
      <c r="J25" s="54"/>
      <c r="K25" s="54"/>
      <c r="L25" s="54"/>
      <c r="M25" s="30"/>
      <c r="N25" s="30"/>
      <c r="P25" s="22"/>
      <c r="Q25" s="22">
        <f>IF(ISNUMBER(SEARCH($B$9,R25)),MAX($Q$8:Q24)+1,0)</f>
        <v>17</v>
      </c>
      <c r="R25" s="2" t="s">
        <v>46</v>
      </c>
      <c r="S25" s="22"/>
      <c r="T25" s="22"/>
      <c r="U25" s="22" t="str">
        <f>IFERROR(VLOOKUP(ROWS($R$9:R25),$Q$9:$R$162,2,0),"")</f>
        <v xml:space="preserve">Forward Roll </v>
      </c>
      <c r="V25" s="22"/>
      <c r="W25" s="22"/>
      <c r="X25" s="22"/>
      <c r="Y25" s="22">
        <f>IF(ISNUMBER(SEARCH($B$10,Z25)),MAX($Y$8:Y24)+1,0)</f>
        <v>17</v>
      </c>
      <c r="Z25" s="2" t="s">
        <v>46</v>
      </c>
      <c r="AA25" s="22"/>
      <c r="AB25" s="22"/>
      <c r="AC25" s="22" t="str">
        <f>IFERROR(VLOOKUP(ROWS($Z$9:Z25),$Y$9:$Z$162,2,0),"")</f>
        <v xml:space="preserve">Forward Roll </v>
      </c>
      <c r="AD25" s="22"/>
      <c r="AE25" s="22"/>
      <c r="AF25" s="22"/>
      <c r="AG25" s="22">
        <f>IF(ISNUMBER(SEARCH($B$11,AH25)),MAX($AG$8:AG24)+1,0)</f>
        <v>17</v>
      </c>
      <c r="AH25" s="2" t="s">
        <v>46</v>
      </c>
      <c r="AI25" s="22"/>
      <c r="AJ25" s="22"/>
      <c r="AK25" s="22" t="str">
        <f>IFERROR(VLOOKUP(ROWS($AH$9:AH25),$AG$9:$AH$162,2,0),"")</f>
        <v xml:space="preserve">Forward Roll </v>
      </c>
      <c r="AL25" s="22"/>
      <c r="AM25" s="22"/>
      <c r="AN25" s="22"/>
      <c r="AO25" s="22">
        <f>IF(ISNUMBER(SEARCH($B$12,AP25)),MAX($AO$8:AO24)+1,0)</f>
        <v>17</v>
      </c>
      <c r="AP25" s="2" t="s">
        <v>46</v>
      </c>
      <c r="AQ25" s="22"/>
      <c r="AR25" s="22"/>
      <c r="AS25" s="22" t="str">
        <f>IFERROR(VLOOKUP(ROWS($AP$9:AP25),$AO$9:$AP$162,2,0),"")</f>
        <v xml:space="preserve">Forward Roll </v>
      </c>
      <c r="AT25" s="22"/>
      <c r="AU25" s="22"/>
      <c r="AV25" s="22"/>
      <c r="AW25" s="35">
        <f>IF(ISNUMBER(SEARCH($B$13,AX25)),MAX($AW$8:AW24)+1,0)</f>
        <v>17</v>
      </c>
      <c r="AX25" s="2" t="s">
        <v>46</v>
      </c>
      <c r="AY25" s="22"/>
      <c r="AZ25" s="22"/>
      <c r="BA25" s="35" t="str">
        <f>IFERROR(VLOOKUP(ROWS($AX$9:AX25),$AW$9:$AX$162,2,0),"")</f>
        <v xml:space="preserve">Forward Roll </v>
      </c>
      <c r="BB25" s="22"/>
      <c r="BC25" s="22"/>
      <c r="BD25" s="22"/>
      <c r="BE25" s="35">
        <f>IF(ISNUMBER(SEARCH($B$14,BF25)),MAX($BE$8:BE24)+1,0)</f>
        <v>17</v>
      </c>
      <c r="BF25" s="2" t="s">
        <v>46</v>
      </c>
      <c r="BG25" s="22"/>
      <c r="BH25" s="22"/>
      <c r="BI25" s="35" t="str">
        <f>IFERROR(VLOOKUP(ROWS($BF$9:BF25),$BE$9:$BF$162,2,0),"")</f>
        <v xml:space="preserve">Forward Roll </v>
      </c>
      <c r="BJ25" s="22"/>
      <c r="BK25" s="22"/>
      <c r="BL25" s="22"/>
      <c r="BM25" s="35">
        <f>IF(ISNUMBER(SEARCH($B$15,BN25)),MAX($BM$8:BM24)+1,0)</f>
        <v>17</v>
      </c>
      <c r="BN25" s="2" t="s">
        <v>46</v>
      </c>
      <c r="BO25" s="22"/>
      <c r="BP25" s="22"/>
      <c r="BQ25" s="35" t="str">
        <f>IFERROR(VLOOKUP(ROWS($BN$9:BN25),$BM$9:$BN$162,2,0),"")</f>
        <v xml:space="preserve">Forward Roll </v>
      </c>
      <c r="BR25" s="22"/>
      <c r="BS25" s="22"/>
      <c r="BT25" s="22"/>
      <c r="BU25" s="35">
        <f>IF(ISNUMBER(SEARCH($B$16,BV25)),MAX($BU$8:BU24)+1,0)</f>
        <v>17</v>
      </c>
      <c r="BV25" s="2" t="s">
        <v>46</v>
      </c>
      <c r="BW25" s="22"/>
      <c r="BX25" s="22"/>
      <c r="BY25" s="35" t="str">
        <f>IFERROR(VLOOKUP(ROWS($BV$9:BV25),$BU$9:$BV$162,2,0),"")</f>
        <v xml:space="preserve">Forward Roll </v>
      </c>
      <c r="BZ25" s="22"/>
      <c r="CA25" s="22"/>
      <c r="CB25" s="22"/>
      <c r="CC25" s="35">
        <f>IF(ISNUMBER(SEARCH($B$17,CD25)),MAX($CC$8:CC24)+1,0)</f>
        <v>17</v>
      </c>
      <c r="CD25" s="2" t="s">
        <v>46</v>
      </c>
      <c r="CE25" s="22"/>
      <c r="CF25" s="22"/>
      <c r="CG25" s="35" t="str">
        <f>IFERROR(VLOOKUP(ROWS($CD$9:CD25),$CC$9:$CD$162,2,0),"")</f>
        <v xml:space="preserve">Forward Roll </v>
      </c>
      <c r="CH25" s="22"/>
      <c r="CI25" s="22"/>
      <c r="CJ25" s="22"/>
      <c r="CK25" s="35">
        <f>IF(ISNUMBER(SEARCH($B$18,CL25)),MAX($CK$8:CK24)+1,0)</f>
        <v>17</v>
      </c>
      <c r="CL25" s="2" t="s">
        <v>46</v>
      </c>
      <c r="CM25" s="22"/>
      <c r="CN25" s="22"/>
      <c r="CO25" s="35" t="str">
        <f>IFERROR(VLOOKUP(ROWS($CL$9:CL25),$CK$9:$CL$162,2,0),"")</f>
        <v xml:space="preserve">Forward Roll </v>
      </c>
      <c r="CP25" s="22"/>
      <c r="CQ25" s="22"/>
      <c r="CR25" s="22"/>
      <c r="CS25" s="22"/>
      <c r="CT25" s="36"/>
      <c r="CU25" s="36"/>
      <c r="CV25" s="36"/>
      <c r="CW25" s="22"/>
      <c r="CX25" s="22"/>
      <c r="CY25" s="22"/>
      <c r="CZ25" s="22"/>
      <c r="DA25" s="22"/>
      <c r="DB25" s="22"/>
      <c r="DC25" s="22"/>
      <c r="DD25" s="22"/>
      <c r="DE25" s="22"/>
    </row>
    <row r="26" spans="1:109" ht="15.75" customHeight="1" x14ac:dyDescent="0.2">
      <c r="A26" s="54"/>
      <c r="B26" s="54"/>
      <c r="C26" s="30"/>
      <c r="D26" s="54" t="s">
        <v>20</v>
      </c>
      <c r="E26" s="54"/>
      <c r="F26" s="54"/>
      <c r="G26" s="54"/>
      <c r="H26" s="54"/>
      <c r="I26" s="54"/>
      <c r="J26" s="54"/>
      <c r="K26" s="54"/>
      <c r="L26" s="54"/>
      <c r="M26" s="48" t="s">
        <v>223</v>
      </c>
      <c r="N26" s="48" t="s">
        <v>224</v>
      </c>
      <c r="P26" s="22"/>
      <c r="Q26" s="22">
        <f>IF(ISNUMBER(SEARCH($B$9,R26)),MAX($Q$8:Q25)+1,0)</f>
        <v>18</v>
      </c>
      <c r="R26" s="1" t="s">
        <v>47</v>
      </c>
      <c r="S26" s="22"/>
      <c r="T26" s="22"/>
      <c r="U26" s="22" t="str">
        <f>IFERROR(VLOOKUP(ROWS($R$9:R26),$Q$9:$R$162,2,0),"")</f>
        <v>Back Roll &amp; to straddle</v>
      </c>
      <c r="V26" s="22"/>
      <c r="W26" s="22"/>
      <c r="X26" s="22"/>
      <c r="Y26" s="22">
        <f>IF(ISNUMBER(SEARCH($B$10,Z26)),MAX($Y$8:Y25)+1,0)</f>
        <v>18</v>
      </c>
      <c r="Z26" s="1" t="s">
        <v>47</v>
      </c>
      <c r="AA26" s="22"/>
      <c r="AB26" s="22"/>
      <c r="AC26" s="22" t="str">
        <f>IFERROR(VLOOKUP(ROWS($Z$9:Z26),$Y$9:$Z$162,2,0),"")</f>
        <v>Back Roll &amp; to straddle</v>
      </c>
      <c r="AD26" s="22"/>
      <c r="AE26" s="22"/>
      <c r="AF26" s="22"/>
      <c r="AG26" s="22">
        <f>IF(ISNUMBER(SEARCH($B$11,AH26)),MAX($AG$8:AG25)+1,0)</f>
        <v>18</v>
      </c>
      <c r="AH26" s="1" t="s">
        <v>47</v>
      </c>
      <c r="AI26" s="22"/>
      <c r="AJ26" s="22"/>
      <c r="AK26" s="22" t="str">
        <f>IFERROR(VLOOKUP(ROWS($AH$9:AH26),$AG$9:$AH$162,2,0),"")</f>
        <v>Back Roll &amp; to straddle</v>
      </c>
      <c r="AL26" s="22"/>
      <c r="AM26" s="22"/>
      <c r="AN26" s="22"/>
      <c r="AO26" s="22">
        <f>IF(ISNUMBER(SEARCH($B$12,AP26)),MAX($AO$8:AO25)+1,0)</f>
        <v>18</v>
      </c>
      <c r="AP26" s="1" t="s">
        <v>47</v>
      </c>
      <c r="AQ26" s="22"/>
      <c r="AR26" s="22"/>
      <c r="AS26" s="22" t="str">
        <f>IFERROR(VLOOKUP(ROWS($AP$9:AP26),$AO$9:$AP$162,2,0),"")</f>
        <v>Back Roll &amp; to straddle</v>
      </c>
      <c r="AT26" s="22"/>
      <c r="AU26" s="22"/>
      <c r="AV26" s="22"/>
      <c r="AW26" s="35">
        <f>IF(ISNUMBER(SEARCH($B$13,AX26)),MAX($AW$8:AW25)+1,0)</f>
        <v>18</v>
      </c>
      <c r="AX26" s="1" t="s">
        <v>47</v>
      </c>
      <c r="AY26" s="22"/>
      <c r="AZ26" s="22"/>
      <c r="BA26" s="35" t="str">
        <f>IFERROR(VLOOKUP(ROWS($AX$9:AX26),$AW$9:$AX$162,2,0),"")</f>
        <v>Back Roll &amp; to straddle</v>
      </c>
      <c r="BB26" s="22"/>
      <c r="BC26" s="22"/>
      <c r="BD26" s="22"/>
      <c r="BE26" s="35">
        <f>IF(ISNUMBER(SEARCH($B$14,BF26)),MAX($BE$8:BE25)+1,0)</f>
        <v>18</v>
      </c>
      <c r="BF26" s="1" t="s">
        <v>47</v>
      </c>
      <c r="BG26" s="22"/>
      <c r="BH26" s="22"/>
      <c r="BI26" s="35" t="str">
        <f>IFERROR(VLOOKUP(ROWS($BF$9:BF26),$BE$9:$BF$162,2,0),"")</f>
        <v>Back Roll &amp; to straddle</v>
      </c>
      <c r="BJ26" s="22"/>
      <c r="BK26" s="22"/>
      <c r="BL26" s="22"/>
      <c r="BM26" s="35">
        <f>IF(ISNUMBER(SEARCH($B$15,BN26)),MAX($BM$8:BM25)+1,0)</f>
        <v>18</v>
      </c>
      <c r="BN26" s="1" t="s">
        <v>47</v>
      </c>
      <c r="BO26" s="22"/>
      <c r="BP26" s="22"/>
      <c r="BQ26" s="35" t="str">
        <f>IFERROR(VLOOKUP(ROWS($BN$9:BN26),$BM$9:$BN$162,2,0),"")</f>
        <v>Back Roll &amp; to straddle</v>
      </c>
      <c r="BR26" s="22"/>
      <c r="BS26" s="22"/>
      <c r="BT26" s="22"/>
      <c r="BU26" s="35">
        <f>IF(ISNUMBER(SEARCH($B$16,BV26)),MAX($BU$8:BU25)+1,0)</f>
        <v>18</v>
      </c>
      <c r="BV26" s="1" t="s">
        <v>47</v>
      </c>
      <c r="BW26" s="22"/>
      <c r="BX26" s="22"/>
      <c r="BY26" s="35" t="str">
        <f>IFERROR(VLOOKUP(ROWS($BV$9:BV26),$BU$9:$BV$162,2,0),"")</f>
        <v>Back Roll &amp; to straddle</v>
      </c>
      <c r="BZ26" s="22"/>
      <c r="CA26" s="22"/>
      <c r="CB26" s="22"/>
      <c r="CC26" s="35">
        <f>IF(ISNUMBER(SEARCH($B$17,CD26)),MAX($CC$8:CC25)+1,0)</f>
        <v>18</v>
      </c>
      <c r="CD26" s="1" t="s">
        <v>47</v>
      </c>
      <c r="CE26" s="22"/>
      <c r="CF26" s="22"/>
      <c r="CG26" s="35" t="str">
        <f>IFERROR(VLOOKUP(ROWS($CD$9:CD26),$CC$9:$CD$162,2,0),"")</f>
        <v>Back Roll &amp; to straddle</v>
      </c>
      <c r="CH26" s="22"/>
      <c r="CI26" s="22"/>
      <c r="CJ26" s="22"/>
      <c r="CK26" s="35">
        <f>IF(ISNUMBER(SEARCH($B$18,CL26)),MAX($CK$8:CK25)+1,0)</f>
        <v>18</v>
      </c>
      <c r="CL26" s="1" t="s">
        <v>47</v>
      </c>
      <c r="CM26" s="22"/>
      <c r="CN26" s="22"/>
      <c r="CO26" s="35" t="str">
        <f>IFERROR(VLOOKUP(ROWS($CL$9:CL26),$CK$9:$CL$162,2,0),"")</f>
        <v>Back Roll &amp; to straddle</v>
      </c>
      <c r="CP26" s="22"/>
      <c r="CQ26" s="22"/>
      <c r="CR26" s="22"/>
      <c r="CS26" s="22"/>
      <c r="CT26" s="36"/>
      <c r="CU26" s="36"/>
      <c r="CV26" s="36"/>
      <c r="CW26" s="22"/>
      <c r="CX26" s="22"/>
      <c r="CY26" s="22"/>
      <c r="CZ26" s="22"/>
      <c r="DA26" s="22"/>
      <c r="DB26" s="22"/>
      <c r="DC26" s="22"/>
      <c r="DD26" s="22"/>
      <c r="DE26" s="22"/>
    </row>
    <row r="27" spans="1:109" ht="15.75" customHeight="1" x14ac:dyDescent="0.2">
      <c r="A27" s="54"/>
      <c r="B27" s="54"/>
      <c r="C27" s="30"/>
      <c r="D27" s="54"/>
      <c r="E27" s="54"/>
      <c r="F27" s="54"/>
      <c r="G27" s="54"/>
      <c r="H27" s="54"/>
      <c r="I27" s="54"/>
      <c r="J27" s="54"/>
      <c r="K27" s="54"/>
      <c r="L27" s="54"/>
      <c r="M27" s="49"/>
      <c r="N27" s="30"/>
      <c r="P27" s="22"/>
      <c r="Q27" s="22">
        <f>IF(ISNUMBER(SEARCH($B$9,R27)),MAX($Q$8:Q26)+1,0)</f>
        <v>19</v>
      </c>
      <c r="R27" s="1" t="s">
        <v>48</v>
      </c>
      <c r="S27" s="22"/>
      <c r="T27" s="22"/>
      <c r="U27" s="22" t="str">
        <f>IFERROR(VLOOKUP(ROWS($R$9:R27),$Q$9:$R$162,2,0),"")</f>
        <v>Circle (‘teddy bear’) roll</v>
      </c>
      <c r="V27" s="22"/>
      <c r="W27" s="22"/>
      <c r="X27" s="22"/>
      <c r="Y27" s="22">
        <f>IF(ISNUMBER(SEARCH($B$10,Z27)),MAX($Y$8:Y26)+1,0)</f>
        <v>19</v>
      </c>
      <c r="Z27" s="1" t="s">
        <v>48</v>
      </c>
      <c r="AA27" s="22"/>
      <c r="AB27" s="22"/>
      <c r="AC27" s="22" t="str">
        <f>IFERROR(VLOOKUP(ROWS($Z$9:Z27),$Y$9:$Z$162,2,0),"")</f>
        <v>Circle (‘teddy bear’) roll</v>
      </c>
      <c r="AD27" s="22"/>
      <c r="AE27" s="22"/>
      <c r="AF27" s="22"/>
      <c r="AG27" s="22">
        <f>IF(ISNUMBER(SEARCH($B$11,AH27)),MAX($AG$8:AG26)+1,0)</f>
        <v>19</v>
      </c>
      <c r="AH27" s="1" t="s">
        <v>48</v>
      </c>
      <c r="AI27" s="22"/>
      <c r="AJ27" s="22"/>
      <c r="AK27" s="22" t="str">
        <f>IFERROR(VLOOKUP(ROWS($AH$9:AH27),$AG$9:$AH$162,2,0),"")</f>
        <v>Circle (‘teddy bear’) roll</v>
      </c>
      <c r="AL27" s="22"/>
      <c r="AM27" s="22"/>
      <c r="AN27" s="22"/>
      <c r="AO27" s="22">
        <f>IF(ISNUMBER(SEARCH($B$12,AP27)),MAX($AO$8:AO26)+1,0)</f>
        <v>19</v>
      </c>
      <c r="AP27" s="1" t="s">
        <v>48</v>
      </c>
      <c r="AQ27" s="22"/>
      <c r="AR27" s="22"/>
      <c r="AS27" s="22" t="str">
        <f>IFERROR(VLOOKUP(ROWS($AP$9:AP27),$AO$9:$AP$162,2,0),"")</f>
        <v>Circle (‘teddy bear’) roll</v>
      </c>
      <c r="AT27" s="22"/>
      <c r="AU27" s="22"/>
      <c r="AV27" s="22"/>
      <c r="AW27" s="35">
        <f>IF(ISNUMBER(SEARCH($B$13,AX27)),MAX($AW$8:AW26)+1,0)</f>
        <v>19</v>
      </c>
      <c r="AX27" s="1" t="s">
        <v>48</v>
      </c>
      <c r="AY27" s="22"/>
      <c r="AZ27" s="22"/>
      <c r="BA27" s="35" t="str">
        <f>IFERROR(VLOOKUP(ROWS($AX$9:AX27),$AW$9:$AX$162,2,0),"")</f>
        <v>Circle (‘teddy bear’) roll</v>
      </c>
      <c r="BB27" s="22"/>
      <c r="BC27" s="22"/>
      <c r="BD27" s="22"/>
      <c r="BE27" s="35">
        <f>IF(ISNUMBER(SEARCH($B$14,BF27)),MAX($BE$8:BE26)+1,0)</f>
        <v>19</v>
      </c>
      <c r="BF27" s="1" t="s">
        <v>48</v>
      </c>
      <c r="BG27" s="22"/>
      <c r="BH27" s="22"/>
      <c r="BI27" s="35" t="str">
        <f>IFERROR(VLOOKUP(ROWS($BF$9:BF27),$BE$9:$BF$162,2,0),"")</f>
        <v>Circle (‘teddy bear’) roll</v>
      </c>
      <c r="BJ27" s="22"/>
      <c r="BK27" s="22"/>
      <c r="BL27" s="22"/>
      <c r="BM27" s="35">
        <f>IF(ISNUMBER(SEARCH($B$15,BN27)),MAX($BM$8:BM26)+1,0)</f>
        <v>19</v>
      </c>
      <c r="BN27" s="1" t="s">
        <v>48</v>
      </c>
      <c r="BO27" s="22"/>
      <c r="BP27" s="22"/>
      <c r="BQ27" s="35" t="str">
        <f>IFERROR(VLOOKUP(ROWS($BN$9:BN27),$BM$9:$BN$162,2,0),"")</f>
        <v>Circle (‘teddy bear’) roll</v>
      </c>
      <c r="BR27" s="22"/>
      <c r="BS27" s="22"/>
      <c r="BT27" s="22"/>
      <c r="BU27" s="35">
        <f>IF(ISNUMBER(SEARCH($B$16,BV27)),MAX($BU$8:BU26)+1,0)</f>
        <v>19</v>
      </c>
      <c r="BV27" s="1" t="s">
        <v>48</v>
      </c>
      <c r="BW27" s="22"/>
      <c r="BX27" s="22"/>
      <c r="BY27" s="35" t="str">
        <f>IFERROR(VLOOKUP(ROWS($BV$9:BV27),$BU$9:$BV$162,2,0),"")</f>
        <v>Circle (‘teddy bear’) roll</v>
      </c>
      <c r="BZ27" s="22"/>
      <c r="CA27" s="22"/>
      <c r="CB27" s="22"/>
      <c r="CC27" s="35">
        <f>IF(ISNUMBER(SEARCH($B$17,CD27)),MAX($CC$8:CC26)+1,0)</f>
        <v>19</v>
      </c>
      <c r="CD27" s="1" t="s">
        <v>48</v>
      </c>
      <c r="CE27" s="22"/>
      <c r="CF27" s="22"/>
      <c r="CG27" s="35" t="str">
        <f>IFERROR(VLOOKUP(ROWS($CD$9:CD27),$CC$9:$CD$162,2,0),"")</f>
        <v>Circle (‘teddy bear’) roll</v>
      </c>
      <c r="CH27" s="22"/>
      <c r="CI27" s="22"/>
      <c r="CJ27" s="22"/>
      <c r="CK27" s="35">
        <f>IF(ISNUMBER(SEARCH($B$18,CL27)),MAX($CK$8:CK26)+1,0)</f>
        <v>19</v>
      </c>
      <c r="CL27" s="1" t="s">
        <v>48</v>
      </c>
      <c r="CM27" s="22"/>
      <c r="CN27" s="22"/>
      <c r="CO27" s="35" t="str">
        <f>IFERROR(VLOOKUP(ROWS($CL$9:CL27),$CK$9:$CL$162,2,0),"")</f>
        <v>Circle (‘teddy bear’) roll</v>
      </c>
      <c r="CP27" s="22"/>
      <c r="CQ27" s="22"/>
      <c r="CR27" s="22"/>
      <c r="CS27" s="22"/>
      <c r="CT27" s="36"/>
      <c r="CU27" s="36"/>
      <c r="CV27" s="36"/>
      <c r="CW27" s="22"/>
      <c r="CX27" s="22"/>
      <c r="CY27" s="22"/>
      <c r="CZ27" s="22"/>
      <c r="DA27" s="22"/>
      <c r="DB27" s="22"/>
      <c r="DC27" s="22"/>
      <c r="DD27" s="22"/>
      <c r="DE27" s="22"/>
    </row>
    <row r="28" spans="1:109" ht="15.75" customHeight="1" x14ac:dyDescent="0.2">
      <c r="A28" s="54" t="s">
        <v>21</v>
      </c>
      <c r="B28" s="54"/>
      <c r="C28" s="30"/>
      <c r="D28" s="55">
        <v>5</v>
      </c>
      <c r="E28" s="55"/>
      <c r="F28" s="55"/>
      <c r="G28" s="55"/>
      <c r="H28" s="55"/>
      <c r="I28" s="54"/>
      <c r="J28" s="54"/>
      <c r="K28" s="54"/>
      <c r="L28" s="54"/>
      <c r="M28" s="49"/>
      <c r="N28" s="50"/>
      <c r="P28" s="22"/>
      <c r="Q28" s="22">
        <f>IF(ISNUMBER(SEARCH($B$9,R28)),MAX($Q$8:Q27)+1,0)</f>
        <v>20</v>
      </c>
      <c r="R28" s="1" t="s">
        <v>49</v>
      </c>
      <c r="S28" s="22"/>
      <c r="T28" s="22"/>
      <c r="U28" s="22" t="str">
        <f>IFERROR(VLOOKUP(ROWS($R$9:R28),$Q$9:$R$162,2,0),"")</f>
        <v>Side Roll (various shapes)</v>
      </c>
      <c r="V28" s="22"/>
      <c r="W28" s="22"/>
      <c r="X28" s="22"/>
      <c r="Y28" s="22">
        <f>IF(ISNUMBER(SEARCH($B$10,Z28)),MAX($Y$8:Y27)+1,0)</f>
        <v>20</v>
      </c>
      <c r="Z28" s="1" t="s">
        <v>49</v>
      </c>
      <c r="AA28" s="22"/>
      <c r="AB28" s="22"/>
      <c r="AC28" s="22" t="str">
        <f>IFERROR(VLOOKUP(ROWS($Z$9:Z28),$Y$9:$Z$162,2,0),"")</f>
        <v>Side Roll (various shapes)</v>
      </c>
      <c r="AD28" s="22"/>
      <c r="AE28" s="22"/>
      <c r="AF28" s="22"/>
      <c r="AG28" s="22">
        <f>IF(ISNUMBER(SEARCH($B$11,AH28)),MAX($AG$8:AG27)+1,0)</f>
        <v>20</v>
      </c>
      <c r="AH28" s="1" t="s">
        <v>49</v>
      </c>
      <c r="AI28" s="22"/>
      <c r="AJ28" s="22"/>
      <c r="AK28" s="22" t="str">
        <f>IFERROR(VLOOKUP(ROWS($AH$9:AH28),$AG$9:$AH$162,2,0),"")</f>
        <v>Side Roll (various shapes)</v>
      </c>
      <c r="AL28" s="22"/>
      <c r="AM28" s="22"/>
      <c r="AN28" s="22"/>
      <c r="AO28" s="22">
        <f>IF(ISNUMBER(SEARCH($B$12,AP28)),MAX($AO$8:AO27)+1,0)</f>
        <v>20</v>
      </c>
      <c r="AP28" s="1" t="s">
        <v>49</v>
      </c>
      <c r="AQ28" s="22"/>
      <c r="AR28" s="22"/>
      <c r="AS28" s="22" t="str">
        <f>IFERROR(VLOOKUP(ROWS($AP$9:AP28),$AO$9:$AP$162,2,0),"")</f>
        <v>Side Roll (various shapes)</v>
      </c>
      <c r="AT28" s="22"/>
      <c r="AU28" s="22"/>
      <c r="AV28" s="22"/>
      <c r="AW28" s="35">
        <f>IF(ISNUMBER(SEARCH($B$13,AX28)),MAX($AW$8:AW27)+1,0)</f>
        <v>20</v>
      </c>
      <c r="AX28" s="1" t="s">
        <v>49</v>
      </c>
      <c r="AY28" s="22"/>
      <c r="AZ28" s="22"/>
      <c r="BA28" s="35" t="str">
        <f>IFERROR(VLOOKUP(ROWS($AX$9:AX28),$AW$9:$AX$162,2,0),"")</f>
        <v>Side Roll (various shapes)</v>
      </c>
      <c r="BB28" s="22"/>
      <c r="BC28" s="22"/>
      <c r="BD28" s="22"/>
      <c r="BE28" s="35">
        <f>IF(ISNUMBER(SEARCH($B$14,BF28)),MAX($BE$8:BE27)+1,0)</f>
        <v>20</v>
      </c>
      <c r="BF28" s="1" t="s">
        <v>49</v>
      </c>
      <c r="BG28" s="22"/>
      <c r="BH28" s="22"/>
      <c r="BI28" s="35" t="str">
        <f>IFERROR(VLOOKUP(ROWS($BF$9:BF28),$BE$9:$BF$162,2,0),"")</f>
        <v>Side Roll (various shapes)</v>
      </c>
      <c r="BJ28" s="22"/>
      <c r="BK28" s="22"/>
      <c r="BL28" s="22"/>
      <c r="BM28" s="35">
        <f>IF(ISNUMBER(SEARCH($B$15,BN28)),MAX($BM$8:BM27)+1,0)</f>
        <v>20</v>
      </c>
      <c r="BN28" s="1" t="s">
        <v>49</v>
      </c>
      <c r="BO28" s="22"/>
      <c r="BP28" s="22"/>
      <c r="BQ28" s="35" t="str">
        <f>IFERROR(VLOOKUP(ROWS($BN$9:BN28),$BM$9:$BN$162,2,0),"")</f>
        <v>Side Roll (various shapes)</v>
      </c>
      <c r="BR28" s="22"/>
      <c r="BS28" s="22"/>
      <c r="BT28" s="22"/>
      <c r="BU28" s="35">
        <f>IF(ISNUMBER(SEARCH($B$16,BV28)),MAX($BU$8:BU27)+1,0)</f>
        <v>20</v>
      </c>
      <c r="BV28" s="1" t="s">
        <v>49</v>
      </c>
      <c r="BW28" s="22"/>
      <c r="BX28" s="22"/>
      <c r="BY28" s="35" t="str">
        <f>IFERROR(VLOOKUP(ROWS($BV$9:BV28),$BU$9:$BV$162,2,0),"")</f>
        <v>Side Roll (various shapes)</v>
      </c>
      <c r="BZ28" s="22"/>
      <c r="CA28" s="22"/>
      <c r="CB28" s="22"/>
      <c r="CC28" s="35">
        <f>IF(ISNUMBER(SEARCH($B$17,CD28)),MAX($CC$8:CC27)+1,0)</f>
        <v>20</v>
      </c>
      <c r="CD28" s="1" t="s">
        <v>49</v>
      </c>
      <c r="CE28" s="22"/>
      <c r="CF28" s="22"/>
      <c r="CG28" s="35" t="str">
        <f>IFERROR(VLOOKUP(ROWS($CD$9:CD28),$CC$9:$CD$162,2,0),"")</f>
        <v>Side Roll (various shapes)</v>
      </c>
      <c r="CH28" s="22"/>
      <c r="CI28" s="22"/>
      <c r="CJ28" s="22"/>
      <c r="CK28" s="35">
        <f>IF(ISNUMBER(SEARCH($B$18,CL28)),MAX($CK$8:CK27)+1,0)</f>
        <v>20</v>
      </c>
      <c r="CL28" s="1" t="s">
        <v>49</v>
      </c>
      <c r="CM28" s="22"/>
      <c r="CN28" s="22"/>
      <c r="CO28" s="35" t="str">
        <f>IFERROR(VLOOKUP(ROWS($CL$9:CL28),$CK$9:$CL$162,2,0),"")</f>
        <v>Side Roll (various shapes)</v>
      </c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</row>
    <row r="29" spans="1:109" ht="15.75" customHeight="1" x14ac:dyDescent="0.2">
      <c r="A29" s="54" t="s">
        <v>22</v>
      </c>
      <c r="B29" s="54"/>
      <c r="C29" s="30"/>
      <c r="D29" s="55">
        <v>0.4</v>
      </c>
      <c r="E29" s="55"/>
      <c r="F29" s="55"/>
      <c r="G29" s="55"/>
      <c r="H29" s="55"/>
      <c r="I29" s="56"/>
      <c r="J29" s="56"/>
      <c r="K29" s="56"/>
      <c r="L29" s="56"/>
      <c r="M29" s="49"/>
      <c r="N29" s="30"/>
      <c r="P29" s="22"/>
      <c r="Q29" s="22">
        <f>IF(ISNUMBER(SEARCH($B$9,R29)),MAX($Q$8:Q28)+1,0)</f>
        <v>21</v>
      </c>
      <c r="R29" s="1" t="s">
        <v>50</v>
      </c>
      <c r="S29" s="22"/>
      <c r="T29" s="22"/>
      <c r="U29" s="22" t="str">
        <f>IFERROR(VLOOKUP(ROWS($R$9:R29),$Q$9:$R$162,2,0),"")</f>
        <v>Egg roll (leg shape optional)</v>
      </c>
      <c r="V29" s="22"/>
      <c r="W29" s="22"/>
      <c r="X29" s="22"/>
      <c r="Y29" s="22">
        <f>IF(ISNUMBER(SEARCH($B$10,Z29)),MAX($Y$8:Y28)+1,0)</f>
        <v>21</v>
      </c>
      <c r="Z29" s="1" t="s">
        <v>50</v>
      </c>
      <c r="AA29" s="22"/>
      <c r="AB29" s="22"/>
      <c r="AC29" s="22" t="str">
        <f>IFERROR(VLOOKUP(ROWS($Z$9:Z29),$Y$9:$Z$162,2,0),"")</f>
        <v>Egg roll (leg shape optional)</v>
      </c>
      <c r="AD29" s="22"/>
      <c r="AE29" s="22"/>
      <c r="AF29" s="22"/>
      <c r="AG29" s="22">
        <f>IF(ISNUMBER(SEARCH($B$11,AH29)),MAX($AG$8:AG28)+1,0)</f>
        <v>21</v>
      </c>
      <c r="AH29" s="1" t="s">
        <v>50</v>
      </c>
      <c r="AI29" s="22"/>
      <c r="AJ29" s="22"/>
      <c r="AK29" s="22" t="str">
        <f>IFERROR(VLOOKUP(ROWS($AH$9:AH29),$AG$9:$AH$162,2,0),"")</f>
        <v>Egg roll (leg shape optional)</v>
      </c>
      <c r="AL29" s="22"/>
      <c r="AM29" s="22"/>
      <c r="AN29" s="22"/>
      <c r="AO29" s="22">
        <f>IF(ISNUMBER(SEARCH($B$12,AP29)),MAX($AO$8:AO28)+1,0)</f>
        <v>21</v>
      </c>
      <c r="AP29" s="1" t="s">
        <v>50</v>
      </c>
      <c r="AQ29" s="22"/>
      <c r="AR29" s="22"/>
      <c r="AS29" s="22" t="str">
        <f>IFERROR(VLOOKUP(ROWS($AP$9:AP29),$AO$9:$AP$162,2,0),"")</f>
        <v>Egg roll (leg shape optional)</v>
      </c>
      <c r="AT29" s="22"/>
      <c r="AU29" s="22"/>
      <c r="AV29" s="22"/>
      <c r="AW29" s="35">
        <f>IF(ISNUMBER(SEARCH($B$13,AX29)),MAX($AW$8:AW28)+1,0)</f>
        <v>21</v>
      </c>
      <c r="AX29" s="1" t="s">
        <v>50</v>
      </c>
      <c r="AY29" s="22"/>
      <c r="AZ29" s="22"/>
      <c r="BA29" s="35" t="str">
        <f>IFERROR(VLOOKUP(ROWS($AX$9:AX29),$AW$9:$AX$162,2,0),"")</f>
        <v>Egg roll (leg shape optional)</v>
      </c>
      <c r="BB29" s="22"/>
      <c r="BC29" s="22"/>
      <c r="BD29" s="22"/>
      <c r="BE29" s="35">
        <f>IF(ISNUMBER(SEARCH($B$14,BF29)),MAX($BE$8:BE28)+1,0)</f>
        <v>21</v>
      </c>
      <c r="BF29" s="1" t="s">
        <v>50</v>
      </c>
      <c r="BG29" s="22"/>
      <c r="BH29" s="22"/>
      <c r="BI29" s="35" t="str">
        <f>IFERROR(VLOOKUP(ROWS($BF$9:BF29),$BE$9:$BF$162,2,0),"")</f>
        <v>Egg roll (leg shape optional)</v>
      </c>
      <c r="BJ29" s="22"/>
      <c r="BK29" s="22"/>
      <c r="BL29" s="22"/>
      <c r="BM29" s="35">
        <f>IF(ISNUMBER(SEARCH($B$15,BN29)),MAX($BM$8:BM28)+1,0)</f>
        <v>21</v>
      </c>
      <c r="BN29" s="1" t="s">
        <v>50</v>
      </c>
      <c r="BO29" s="22"/>
      <c r="BP29" s="22"/>
      <c r="BQ29" s="35" t="str">
        <f>IFERROR(VLOOKUP(ROWS($BN$9:BN29),$BM$9:$BN$162,2,0),"")</f>
        <v>Egg roll (leg shape optional)</v>
      </c>
      <c r="BR29" s="22"/>
      <c r="BS29" s="22"/>
      <c r="BT29" s="22"/>
      <c r="BU29" s="35">
        <f>IF(ISNUMBER(SEARCH($B$16,BV29)),MAX($BU$8:BU28)+1,0)</f>
        <v>21</v>
      </c>
      <c r="BV29" s="1" t="s">
        <v>50</v>
      </c>
      <c r="BW29" s="22"/>
      <c r="BX29" s="22"/>
      <c r="BY29" s="35" t="str">
        <f>IFERROR(VLOOKUP(ROWS($BV$9:BV29),$BU$9:$BV$162,2,0),"")</f>
        <v>Egg roll (leg shape optional)</v>
      </c>
      <c r="BZ29" s="22"/>
      <c r="CA29" s="22"/>
      <c r="CB29" s="22"/>
      <c r="CC29" s="35">
        <f>IF(ISNUMBER(SEARCH($B$17,CD29)),MAX($CC$8:CC28)+1,0)</f>
        <v>21</v>
      </c>
      <c r="CD29" s="1" t="s">
        <v>50</v>
      </c>
      <c r="CE29" s="22"/>
      <c r="CF29" s="22"/>
      <c r="CG29" s="35" t="str">
        <f>IFERROR(VLOOKUP(ROWS($CD$9:CD29),$CC$9:$CD$162,2,0),"")</f>
        <v>Egg roll (leg shape optional)</v>
      </c>
      <c r="CH29" s="22"/>
      <c r="CI29" s="22"/>
      <c r="CJ29" s="22"/>
      <c r="CK29" s="35">
        <f>IF(ISNUMBER(SEARCH($B$18,CL29)),MAX($CK$8:CK28)+1,0)</f>
        <v>21</v>
      </c>
      <c r="CL29" s="1" t="s">
        <v>50</v>
      </c>
      <c r="CM29" s="22"/>
      <c r="CN29" s="22"/>
      <c r="CO29" s="35" t="str">
        <f>IFERROR(VLOOKUP(ROWS($CL$9:CL29),$CK$9:$CL$162,2,0),"")</f>
        <v>Egg roll (leg shape optional)</v>
      </c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</row>
    <row r="30" spans="1:109" ht="23.25" customHeight="1" x14ac:dyDescent="0.2">
      <c r="A30" s="54" t="s">
        <v>23</v>
      </c>
      <c r="B30" s="54"/>
      <c r="C30" s="30"/>
      <c r="D30" s="54"/>
      <c r="E30" s="54"/>
      <c r="F30" s="54"/>
      <c r="G30" s="54"/>
      <c r="H30" s="54"/>
      <c r="I30" s="54" t="s">
        <v>24</v>
      </c>
      <c r="J30" s="54"/>
      <c r="K30" s="54"/>
      <c r="L30" s="54"/>
      <c r="M30" s="54"/>
      <c r="N30" s="46"/>
      <c r="P30" s="22"/>
      <c r="Q30" s="22">
        <f>IF(ISNUMBER(SEARCH($B$9,R30)),MAX($Q$8:Q29)+1,0)</f>
        <v>22</v>
      </c>
      <c r="R30" s="1" t="s">
        <v>79</v>
      </c>
      <c r="S30" s="22"/>
      <c r="T30" s="22"/>
      <c r="U30" s="22" t="str">
        <f>IFERROR(VLOOKUP(ROWS($R$9:R30),$Q$9:$R$162,2,0),"")</f>
        <v xml:space="preserve">Tuck Bunny Hop to Handstand </v>
      </c>
      <c r="V30" s="22"/>
      <c r="W30" s="22"/>
      <c r="X30" s="22"/>
      <c r="Y30" s="22">
        <f>IF(ISNUMBER(SEARCH($B$10,Z30)),MAX($Y$8:Y29)+1,0)</f>
        <v>22</v>
      </c>
      <c r="Z30" s="1" t="s">
        <v>79</v>
      </c>
      <c r="AA30" s="22"/>
      <c r="AB30" s="22"/>
      <c r="AC30" s="22" t="str">
        <f>IFERROR(VLOOKUP(ROWS($Z$9:Z30),$Y$9:$Z$162,2,0),"")</f>
        <v xml:space="preserve">Tuck Bunny Hop to Handstand </v>
      </c>
      <c r="AD30" s="22"/>
      <c r="AE30" s="22"/>
      <c r="AF30" s="22"/>
      <c r="AG30" s="22">
        <f>IF(ISNUMBER(SEARCH($B$11,AH30)),MAX($AG$8:AG29)+1,0)</f>
        <v>22</v>
      </c>
      <c r="AH30" s="1" t="s">
        <v>79</v>
      </c>
      <c r="AI30" s="22"/>
      <c r="AJ30" s="22"/>
      <c r="AK30" s="22" t="str">
        <f>IFERROR(VLOOKUP(ROWS($AH$9:AH30),$AG$9:$AH$162,2,0),"")</f>
        <v xml:space="preserve">Tuck Bunny Hop to Handstand </v>
      </c>
      <c r="AL30" s="22"/>
      <c r="AM30" s="22"/>
      <c r="AN30" s="22"/>
      <c r="AO30" s="22">
        <f>IF(ISNUMBER(SEARCH($B$12,AP30)),MAX($AO$8:AO29)+1,0)</f>
        <v>22</v>
      </c>
      <c r="AP30" s="1" t="s">
        <v>79</v>
      </c>
      <c r="AQ30" s="22"/>
      <c r="AR30" s="22"/>
      <c r="AS30" s="22" t="str">
        <f>IFERROR(VLOOKUP(ROWS($AP$9:AP30),$AO$9:$AP$162,2,0),"")</f>
        <v xml:space="preserve">Tuck Bunny Hop to Handstand </v>
      </c>
      <c r="AT30" s="22"/>
      <c r="AU30" s="22"/>
      <c r="AV30" s="22"/>
      <c r="AW30" s="35">
        <f>IF(ISNUMBER(SEARCH($B$13,AX30)),MAX($AW$8:AW29)+1,0)</f>
        <v>22</v>
      </c>
      <c r="AX30" s="1" t="s">
        <v>79</v>
      </c>
      <c r="AY30" s="22"/>
      <c r="AZ30" s="22"/>
      <c r="BA30" s="35" t="str">
        <f>IFERROR(VLOOKUP(ROWS($AX$9:AX30),$AW$9:$AX$162,2,0),"")</f>
        <v xml:space="preserve">Tuck Bunny Hop to Handstand </v>
      </c>
      <c r="BB30" s="22"/>
      <c r="BC30" s="22"/>
      <c r="BD30" s="22"/>
      <c r="BE30" s="35">
        <f>IF(ISNUMBER(SEARCH($B$14,BF30)),MAX($BE$8:BE29)+1,0)</f>
        <v>22</v>
      </c>
      <c r="BF30" s="1" t="s">
        <v>79</v>
      </c>
      <c r="BG30" s="22"/>
      <c r="BH30" s="22"/>
      <c r="BI30" s="35" t="str">
        <f>IFERROR(VLOOKUP(ROWS($BF$9:BF30),$BE$9:$BF$162,2,0),"")</f>
        <v xml:space="preserve">Tuck Bunny Hop to Handstand </v>
      </c>
      <c r="BJ30" s="22"/>
      <c r="BK30" s="22"/>
      <c r="BL30" s="22"/>
      <c r="BM30" s="35">
        <f>IF(ISNUMBER(SEARCH($B$15,BN30)),MAX($BM$8:BM29)+1,0)</f>
        <v>22</v>
      </c>
      <c r="BN30" s="1" t="s">
        <v>79</v>
      </c>
      <c r="BO30" s="22"/>
      <c r="BP30" s="22"/>
      <c r="BQ30" s="35" t="str">
        <f>IFERROR(VLOOKUP(ROWS($BN$9:BN30),$BM$9:$BN$162,2,0),"")</f>
        <v xml:space="preserve">Tuck Bunny Hop to Handstand </v>
      </c>
      <c r="BR30" s="22"/>
      <c r="BS30" s="22"/>
      <c r="BT30" s="22"/>
      <c r="BU30" s="35">
        <f>IF(ISNUMBER(SEARCH($B$16,BV30)),MAX($BU$8:BU29)+1,0)</f>
        <v>22</v>
      </c>
      <c r="BV30" s="1" t="s">
        <v>79</v>
      </c>
      <c r="BW30" s="22"/>
      <c r="BX30" s="22"/>
      <c r="BY30" s="35" t="str">
        <f>IFERROR(VLOOKUP(ROWS($BV$9:BV30),$BU$9:$BV$162,2,0),"")</f>
        <v xml:space="preserve">Tuck Bunny Hop to Handstand </v>
      </c>
      <c r="BZ30" s="22"/>
      <c r="CA30" s="22"/>
      <c r="CB30" s="22"/>
      <c r="CC30" s="35">
        <f>IF(ISNUMBER(SEARCH($B$17,CD30)),MAX($CC$8:CC29)+1,0)</f>
        <v>22</v>
      </c>
      <c r="CD30" s="1" t="s">
        <v>79</v>
      </c>
      <c r="CE30" s="22"/>
      <c r="CF30" s="22"/>
      <c r="CG30" s="35" t="str">
        <f>IFERROR(VLOOKUP(ROWS($CD$9:CD30),$CC$9:$CD$162,2,0),"")</f>
        <v xml:space="preserve">Tuck Bunny Hop to Handstand </v>
      </c>
      <c r="CH30" s="22"/>
      <c r="CI30" s="22"/>
      <c r="CJ30" s="22"/>
      <c r="CK30" s="35">
        <f>IF(ISNUMBER(SEARCH($B$18,CL30)),MAX($CK$8:CK29)+1,0)</f>
        <v>22</v>
      </c>
      <c r="CL30" s="1" t="s">
        <v>79</v>
      </c>
      <c r="CM30" s="22"/>
      <c r="CN30" s="22"/>
      <c r="CO30" s="35" t="str">
        <f>IFERROR(VLOOKUP(ROWS($CL$9:CL30),$CK$9:$CL$162,2,0),"")</f>
        <v xml:space="preserve">Tuck Bunny Hop to Handstand </v>
      </c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</row>
    <row r="31" spans="1:109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P31" s="22"/>
      <c r="Q31" s="22">
        <f>IF(ISNUMBER(SEARCH($B$9,R31)),MAX($Q$8:Q30)+1,0)</f>
        <v>23</v>
      </c>
      <c r="R31" s="2" t="s">
        <v>53</v>
      </c>
      <c r="S31" s="22"/>
      <c r="T31" s="22"/>
      <c r="U31" s="22" t="str">
        <f>IFERROR(VLOOKUP(ROWS($R$9:R31),$Q$9:$R$162,2,0),"")</f>
        <v>Handstand return to feet</v>
      </c>
      <c r="V31" s="22"/>
      <c r="W31" s="22"/>
      <c r="X31" s="22"/>
      <c r="Y31" s="22">
        <f>IF(ISNUMBER(SEARCH($B$10,Z31)),MAX($Y$8:Y30)+1,0)</f>
        <v>23</v>
      </c>
      <c r="Z31" s="2" t="s">
        <v>53</v>
      </c>
      <c r="AA31" s="22"/>
      <c r="AB31" s="22"/>
      <c r="AC31" s="22" t="str">
        <f>IFERROR(VLOOKUP(ROWS($Z$9:Z31),$Y$9:$Z$162,2,0),"")</f>
        <v>Handstand return to feet</v>
      </c>
      <c r="AD31" s="22"/>
      <c r="AE31" s="22"/>
      <c r="AF31" s="22"/>
      <c r="AG31" s="22">
        <f>IF(ISNUMBER(SEARCH($B$11,AH31)),MAX($AG$8:AG30)+1,0)</f>
        <v>23</v>
      </c>
      <c r="AH31" s="2" t="s">
        <v>53</v>
      </c>
      <c r="AI31" s="22"/>
      <c r="AJ31" s="22"/>
      <c r="AK31" s="22" t="str">
        <f>IFERROR(VLOOKUP(ROWS($AH$9:AH31),$AG$9:$AH$162,2,0),"")</f>
        <v>Handstand return to feet</v>
      </c>
      <c r="AL31" s="22"/>
      <c r="AM31" s="22"/>
      <c r="AN31" s="22"/>
      <c r="AO31" s="22">
        <f>IF(ISNUMBER(SEARCH($B$12,AP31)),MAX($AO$8:AO30)+1,0)</f>
        <v>23</v>
      </c>
      <c r="AP31" s="2" t="s">
        <v>53</v>
      </c>
      <c r="AQ31" s="22"/>
      <c r="AR31" s="22"/>
      <c r="AS31" s="22" t="str">
        <f>IFERROR(VLOOKUP(ROWS($AP$9:AP31),$AO$9:$AP$162,2,0),"")</f>
        <v>Handstand return to feet</v>
      </c>
      <c r="AT31" s="22"/>
      <c r="AU31" s="22"/>
      <c r="AV31" s="22"/>
      <c r="AW31" s="35">
        <f>IF(ISNUMBER(SEARCH($B$13,AX31)),MAX($AW$8:AW30)+1,0)</f>
        <v>23</v>
      </c>
      <c r="AX31" s="2" t="s">
        <v>53</v>
      </c>
      <c r="AY31" s="22"/>
      <c r="AZ31" s="22"/>
      <c r="BA31" s="35" t="str">
        <f>IFERROR(VLOOKUP(ROWS($AX$9:AX31),$AW$9:$AX$162,2,0),"")</f>
        <v>Handstand return to feet</v>
      </c>
      <c r="BB31" s="22"/>
      <c r="BC31" s="22"/>
      <c r="BD31" s="22"/>
      <c r="BE31" s="35">
        <f>IF(ISNUMBER(SEARCH($B$14,BF31)),MAX($BE$8:BE30)+1,0)</f>
        <v>23</v>
      </c>
      <c r="BF31" s="2" t="s">
        <v>53</v>
      </c>
      <c r="BG31" s="22"/>
      <c r="BH31" s="22"/>
      <c r="BI31" s="35" t="str">
        <f>IFERROR(VLOOKUP(ROWS($BF$9:BF31),$BE$9:$BF$162,2,0),"")</f>
        <v>Handstand return to feet</v>
      </c>
      <c r="BJ31" s="22"/>
      <c r="BK31" s="22"/>
      <c r="BL31" s="22"/>
      <c r="BM31" s="35">
        <f>IF(ISNUMBER(SEARCH($B$15,BN31)),MAX($BM$8:BM30)+1,0)</f>
        <v>23</v>
      </c>
      <c r="BN31" s="2" t="s">
        <v>53</v>
      </c>
      <c r="BO31" s="22"/>
      <c r="BP31" s="22"/>
      <c r="BQ31" s="35" t="str">
        <f>IFERROR(VLOOKUP(ROWS($BN$9:BN31),$BM$9:$BN$162,2,0),"")</f>
        <v>Handstand return to feet</v>
      </c>
      <c r="BR31" s="22"/>
      <c r="BS31" s="22"/>
      <c r="BT31" s="22"/>
      <c r="BU31" s="35">
        <f>IF(ISNUMBER(SEARCH($B$16,BV31)),MAX($BU$8:BU30)+1,0)</f>
        <v>23</v>
      </c>
      <c r="BV31" s="2" t="s">
        <v>53</v>
      </c>
      <c r="BW31" s="22"/>
      <c r="BX31" s="22"/>
      <c r="BY31" s="35" t="str">
        <f>IFERROR(VLOOKUP(ROWS($BV$9:BV31),$BU$9:$BV$162,2,0),"")</f>
        <v>Handstand return to feet</v>
      </c>
      <c r="BZ31" s="22"/>
      <c r="CA31" s="22"/>
      <c r="CB31" s="22"/>
      <c r="CC31" s="35">
        <f>IF(ISNUMBER(SEARCH($B$17,CD31)),MAX($CC$8:CC30)+1,0)</f>
        <v>23</v>
      </c>
      <c r="CD31" s="2" t="s">
        <v>53</v>
      </c>
      <c r="CE31" s="22"/>
      <c r="CF31" s="22"/>
      <c r="CG31" s="35" t="str">
        <f>IFERROR(VLOOKUP(ROWS($CD$9:CD31),$CC$9:$CD$162,2,0),"")</f>
        <v>Handstand return to feet</v>
      </c>
      <c r="CH31" s="22"/>
      <c r="CI31" s="22"/>
      <c r="CJ31" s="22"/>
      <c r="CK31" s="35">
        <f>IF(ISNUMBER(SEARCH($B$18,CL31)),MAX($CK$8:CK30)+1,0)</f>
        <v>23</v>
      </c>
      <c r="CL31" s="2" t="s">
        <v>53</v>
      </c>
      <c r="CM31" s="22"/>
      <c r="CN31" s="22"/>
      <c r="CO31" s="35" t="str">
        <f>IFERROR(VLOOKUP(ROWS($CL$9:CL31),$CK$9:$CL$162,2,0),"")</f>
        <v>Handstand return to feet</v>
      </c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</row>
    <row r="32" spans="1:109" hidden="1" x14ac:dyDescent="0.2">
      <c r="A32" s="22"/>
      <c r="B32" s="22"/>
      <c r="C32" s="22"/>
      <c r="D32" s="39" t="s">
        <v>36</v>
      </c>
      <c r="E32" s="39" t="s">
        <v>6</v>
      </c>
      <c r="F32" s="39" t="s">
        <v>7</v>
      </c>
      <c r="G32" s="40"/>
      <c r="H32" s="40"/>
      <c r="I32" s="22">
        <v>1</v>
      </c>
      <c r="J32" s="22">
        <v>2</v>
      </c>
      <c r="K32" s="22">
        <v>3</v>
      </c>
      <c r="L32" s="22">
        <v>4</v>
      </c>
      <c r="M32" s="31" t="s">
        <v>27</v>
      </c>
      <c r="N32" s="31" t="s">
        <v>227</v>
      </c>
      <c r="O32" s="52"/>
      <c r="P32" s="7"/>
      <c r="Q32" s="22">
        <f>IF(ISNUMBER(SEARCH($B$9,R32)),MAX($Q$8:Q31)+1,0)</f>
        <v>24</v>
      </c>
      <c r="R32" s="1" t="s">
        <v>52</v>
      </c>
      <c r="S32" s="22"/>
      <c r="T32" s="22"/>
      <c r="U32" s="22" t="str">
        <f>IFERROR(VLOOKUP(ROWS($R$9:R32),$Q$9:$R$162,2,0),"")</f>
        <v>Cartwheel</v>
      </c>
      <c r="V32" s="22"/>
      <c r="W32" s="22"/>
      <c r="X32" s="22"/>
      <c r="Y32" s="22">
        <f>IF(ISNUMBER(SEARCH($B$10,Z32)),MAX($Y$8:Y31)+1,0)</f>
        <v>24</v>
      </c>
      <c r="Z32" s="1" t="s">
        <v>52</v>
      </c>
      <c r="AA32" s="22"/>
      <c r="AB32" s="22"/>
      <c r="AC32" s="22" t="str">
        <f>IFERROR(VLOOKUP(ROWS($Z$9:Z32),$Y$9:$Z$162,2,0),"")</f>
        <v>Cartwheel</v>
      </c>
      <c r="AD32" s="22"/>
      <c r="AE32" s="22"/>
      <c r="AF32" s="22"/>
      <c r="AG32" s="22">
        <f>IF(ISNUMBER(SEARCH($B$11,AH32)),MAX($AG$8:AG31)+1,0)</f>
        <v>24</v>
      </c>
      <c r="AH32" s="1" t="s">
        <v>52</v>
      </c>
      <c r="AI32" s="22"/>
      <c r="AJ32" s="22"/>
      <c r="AK32" s="22" t="str">
        <f>IFERROR(VLOOKUP(ROWS($AH$9:AH32),$AG$9:$AH$162,2,0),"")</f>
        <v>Cartwheel</v>
      </c>
      <c r="AL32" s="22"/>
      <c r="AM32" s="22"/>
      <c r="AN32" s="22"/>
      <c r="AO32" s="22">
        <f>IF(ISNUMBER(SEARCH($B$12,AP32)),MAX($AO$8:AO31)+1,0)</f>
        <v>24</v>
      </c>
      <c r="AP32" s="1" t="s">
        <v>52</v>
      </c>
      <c r="AQ32" s="22"/>
      <c r="AR32" s="22"/>
      <c r="AS32" s="22" t="str">
        <f>IFERROR(VLOOKUP(ROWS($AP$9:AP32),$AO$9:$AP$162,2,0),"")</f>
        <v>Cartwheel</v>
      </c>
      <c r="AT32" s="22"/>
      <c r="AU32" s="22"/>
      <c r="AV32" s="22"/>
      <c r="AW32" s="35">
        <f>IF(ISNUMBER(SEARCH($B$13,AX32)),MAX($AW$8:AW31)+1,0)</f>
        <v>24</v>
      </c>
      <c r="AX32" s="1" t="s">
        <v>52</v>
      </c>
      <c r="AY32" s="22"/>
      <c r="AZ32" s="22"/>
      <c r="BA32" s="35" t="str">
        <f>IFERROR(VLOOKUP(ROWS($AX$9:AX32),$AW$9:$AX$162,2,0),"")</f>
        <v>Cartwheel</v>
      </c>
      <c r="BB32" s="22"/>
      <c r="BC32" s="22"/>
      <c r="BD32" s="22"/>
      <c r="BE32" s="35">
        <f>IF(ISNUMBER(SEARCH($B$14,BF32)),MAX($BE$8:BE31)+1,0)</f>
        <v>24</v>
      </c>
      <c r="BF32" s="1" t="s">
        <v>52</v>
      </c>
      <c r="BG32" s="22"/>
      <c r="BH32" s="22"/>
      <c r="BI32" s="35" t="str">
        <f>IFERROR(VLOOKUP(ROWS($BF$9:BF32),$BE$9:$BF$162,2,0),"")</f>
        <v>Cartwheel</v>
      </c>
      <c r="BJ32" s="22"/>
      <c r="BK32" s="22"/>
      <c r="BL32" s="22"/>
      <c r="BM32" s="35">
        <f>IF(ISNUMBER(SEARCH($B$15,BN32)),MAX($BM$8:BM31)+1,0)</f>
        <v>24</v>
      </c>
      <c r="BN32" s="1" t="s">
        <v>52</v>
      </c>
      <c r="BO32" s="22"/>
      <c r="BP32" s="22"/>
      <c r="BQ32" s="35" t="str">
        <f>IFERROR(VLOOKUP(ROWS($BN$9:BN32),$BM$9:$BN$162,2,0),"")</f>
        <v>Cartwheel</v>
      </c>
      <c r="BR32" s="22"/>
      <c r="BS32" s="22"/>
      <c r="BT32" s="22"/>
      <c r="BU32" s="35">
        <f>IF(ISNUMBER(SEARCH($B$16,BV32)),MAX($BU$8:BU31)+1,0)</f>
        <v>24</v>
      </c>
      <c r="BV32" s="1" t="s">
        <v>52</v>
      </c>
      <c r="BW32" s="22"/>
      <c r="BX32" s="22"/>
      <c r="BY32" s="35" t="str">
        <f>IFERROR(VLOOKUP(ROWS($BV$9:BV32),$BU$9:$BV$162,2,0),"")</f>
        <v>Cartwheel</v>
      </c>
      <c r="BZ32" s="22"/>
      <c r="CA32" s="22"/>
      <c r="CB32" s="22"/>
      <c r="CC32" s="35">
        <f>IF(ISNUMBER(SEARCH($B$17,CD32)),MAX($CC$8:CC31)+1,0)</f>
        <v>24</v>
      </c>
      <c r="CD32" s="1" t="s">
        <v>52</v>
      </c>
      <c r="CE32" s="22"/>
      <c r="CF32" s="22"/>
      <c r="CG32" s="35" t="str">
        <f>IFERROR(VLOOKUP(ROWS($CD$9:CD32),$CC$9:$CD$162,2,0),"")</f>
        <v>Cartwheel</v>
      </c>
      <c r="CH32" s="22"/>
      <c r="CI32" s="22"/>
      <c r="CJ32" s="22"/>
      <c r="CK32" s="35">
        <f>IF(ISNUMBER(SEARCH($B$18,CL32)),MAX($CK$8:CK31)+1,0)</f>
        <v>24</v>
      </c>
      <c r="CL32" s="1" t="s">
        <v>52</v>
      </c>
      <c r="CM32" s="22"/>
      <c r="CN32" s="22"/>
      <c r="CO32" s="35" t="str">
        <f>IFERROR(VLOOKUP(ROWS($CL$9:CL32),$CK$9:$CL$162,2,0),"")</f>
        <v>Cartwheel</v>
      </c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</row>
    <row r="33" spans="1:109" hidden="1" x14ac:dyDescent="0.2">
      <c r="A33" s="22"/>
      <c r="B33" s="22"/>
      <c r="C33" s="22"/>
      <c r="D33" s="40" t="str">
        <f>IF(COUNTIF(DB9:DB18,"Yes")&gt;=2,"Yes","No")</f>
        <v>No</v>
      </c>
      <c r="E33" s="40" t="str">
        <f>IF(COUNTIF(DC9:DC18,"Yes")&gt;=4,"Yes","No")</f>
        <v>No</v>
      </c>
      <c r="F33" s="40" t="str">
        <f>IF(COUNTIF(DD9:DD18,"Yes")&gt;=2,"Yes","No")</f>
        <v>No</v>
      </c>
      <c r="G33" s="40"/>
      <c r="H33" s="40"/>
      <c r="I33" s="22" t="str">
        <f>IF(COUNTIF(I9:I18,"X")&gt;=2,IF(COUNTIF(I9:I18,"X")&lt;=4,"Yes","No"),"No")</f>
        <v>No</v>
      </c>
      <c r="J33" s="22" t="str">
        <f>IF(COUNTIF(J9:J18,"X")&gt;=2,IF(COUNTIF(J9:J18,"X")&lt;=4,"Yes","No"),"No")</f>
        <v>No</v>
      </c>
      <c r="K33" s="22" t="str">
        <f>IF(COUNTIF(K9:K18,"X")&gt;=2,IF(COUNTIF(K9:K18,"X")&lt;=4,"Yes","No"),"No")</f>
        <v>No</v>
      </c>
      <c r="L33" s="22" t="str">
        <f t="shared" ref="L33" si="8">IF(COUNTIF(L9:L18,"X")&gt;=2,IF(COUNTIF(L9:L18,"X")&lt;=4,"Yes","No"),"No")</f>
        <v>No</v>
      </c>
      <c r="M33" s="31" t="s">
        <v>28</v>
      </c>
      <c r="N33" s="34" t="s">
        <v>228</v>
      </c>
      <c r="Q33" s="22">
        <f>IF(ISNUMBER(SEARCH($B$9,R33)),MAX($Q$8:Q32)+1,0)</f>
        <v>25</v>
      </c>
      <c r="R33" s="1" t="s">
        <v>234</v>
      </c>
      <c r="S33" s="22"/>
      <c r="T33" s="22"/>
      <c r="U33" s="22" t="str">
        <f>IFERROR(VLOOKUP(ROWS($R$9:R33),$Q$9:$R$162,2,0),"")</f>
        <v>Bunny Hop / Jump - (Long)</v>
      </c>
      <c r="V33" s="22"/>
      <c r="W33" s="22"/>
      <c r="X33" s="22"/>
      <c r="Y33" s="22">
        <f>IF(ISNUMBER(SEARCH($B$10,Z33)),MAX($Y$8:Y32)+1,0)</f>
        <v>25</v>
      </c>
      <c r="Z33" s="1" t="s">
        <v>234</v>
      </c>
      <c r="AA33" s="22"/>
      <c r="AB33" s="22"/>
      <c r="AC33" s="22" t="str">
        <f>IFERROR(VLOOKUP(ROWS($Z$9:Z33),$Y$9:$Z$162,2,0),"")</f>
        <v>Bunny Hop / Jump - (Long)</v>
      </c>
      <c r="AD33" s="22"/>
      <c r="AE33" s="22"/>
      <c r="AF33" s="22"/>
      <c r="AG33" s="22">
        <f>IF(ISNUMBER(SEARCH($B$11,AH33)),MAX($AG$8:AG32)+1,0)</f>
        <v>25</v>
      </c>
      <c r="AH33" s="1" t="s">
        <v>234</v>
      </c>
      <c r="AI33" s="22"/>
      <c r="AJ33" s="22"/>
      <c r="AK33" s="22" t="str">
        <f>IFERROR(VLOOKUP(ROWS($AH$9:AH33),$AG$9:$AH$162,2,0),"")</f>
        <v>Bunny Hop / Jump - (Long)</v>
      </c>
      <c r="AL33" s="22"/>
      <c r="AM33" s="22"/>
      <c r="AN33" s="22"/>
      <c r="AO33" s="22">
        <f>IF(ISNUMBER(SEARCH($B$12,AP33)),MAX($AO$8:AO32)+1,0)</f>
        <v>25</v>
      </c>
      <c r="AP33" s="1" t="s">
        <v>234</v>
      </c>
      <c r="AQ33" s="22"/>
      <c r="AR33" s="22"/>
      <c r="AS33" s="22" t="str">
        <f>IFERROR(VLOOKUP(ROWS($AP$9:AP33),$AO$9:$AP$162,2,0),"")</f>
        <v>Bunny Hop / Jump - (Long)</v>
      </c>
      <c r="AT33" s="22"/>
      <c r="AU33" s="22"/>
      <c r="AV33" s="22"/>
      <c r="AW33" s="35">
        <f>IF(ISNUMBER(SEARCH($B$13,AX33)),MAX($AW$8:AW32)+1,0)</f>
        <v>25</v>
      </c>
      <c r="AX33" s="1" t="s">
        <v>234</v>
      </c>
      <c r="AY33" s="22"/>
      <c r="AZ33" s="22"/>
      <c r="BA33" s="35" t="str">
        <f>IFERROR(VLOOKUP(ROWS($AX$9:AX33),$AW$9:$AX$162,2,0),"")</f>
        <v>Bunny Hop / Jump - (Long)</v>
      </c>
      <c r="BB33" s="22"/>
      <c r="BC33" s="22"/>
      <c r="BD33" s="22"/>
      <c r="BE33" s="35">
        <f>IF(ISNUMBER(SEARCH($B$14,BF33)),MAX($BE$8:BE32)+1,0)</f>
        <v>25</v>
      </c>
      <c r="BF33" s="1" t="s">
        <v>234</v>
      </c>
      <c r="BG33" s="22"/>
      <c r="BH33" s="22"/>
      <c r="BI33" s="35" t="str">
        <f>IFERROR(VLOOKUP(ROWS($BF$9:BF33),$BE$9:$BF$162,2,0),"")</f>
        <v>Bunny Hop / Jump - (Long)</v>
      </c>
      <c r="BJ33" s="22"/>
      <c r="BK33" s="22"/>
      <c r="BL33" s="22"/>
      <c r="BM33" s="35">
        <f>IF(ISNUMBER(SEARCH($B$15,BN33)),MAX($BM$8:BM32)+1,0)</f>
        <v>25</v>
      </c>
      <c r="BN33" s="1" t="s">
        <v>234</v>
      </c>
      <c r="BO33" s="22"/>
      <c r="BP33" s="22"/>
      <c r="BQ33" s="35" t="str">
        <f>IFERROR(VLOOKUP(ROWS($BN$9:BN33),$BM$9:$BN$162,2,0),"")</f>
        <v>Bunny Hop / Jump - (Long)</v>
      </c>
      <c r="BR33" s="22"/>
      <c r="BS33" s="22"/>
      <c r="BT33" s="22"/>
      <c r="BU33" s="35">
        <f>IF(ISNUMBER(SEARCH($B$16,BV33)),MAX($BU$8:BU32)+1,0)</f>
        <v>25</v>
      </c>
      <c r="BV33" s="1" t="s">
        <v>234</v>
      </c>
      <c r="BW33" s="22"/>
      <c r="BX33" s="22"/>
      <c r="BY33" s="35" t="str">
        <f>IFERROR(VLOOKUP(ROWS($BV$9:BV33),$BU$9:$BV$162,2,0),"")</f>
        <v>Bunny Hop / Jump - (Long)</v>
      </c>
      <c r="BZ33" s="22"/>
      <c r="CA33" s="22"/>
      <c r="CB33" s="22"/>
      <c r="CC33" s="35">
        <f>IF(ISNUMBER(SEARCH($B$17,CD33)),MAX($CC$8:CC32)+1,0)</f>
        <v>25</v>
      </c>
      <c r="CD33" s="1" t="s">
        <v>234</v>
      </c>
      <c r="CE33" s="22"/>
      <c r="CF33" s="22"/>
      <c r="CG33" s="35" t="str">
        <f>IFERROR(VLOOKUP(ROWS($CD$9:CD33),$CC$9:$CD$162,2,0),"")</f>
        <v>Bunny Hop / Jump - (Long)</v>
      </c>
      <c r="CH33" s="22"/>
      <c r="CI33" s="22"/>
      <c r="CJ33" s="22"/>
      <c r="CK33" s="35">
        <f>IF(ISNUMBER(SEARCH($B$18,CL33)),MAX($CK$8:CK32)+1,0)</f>
        <v>25</v>
      </c>
      <c r="CL33" s="1" t="s">
        <v>234</v>
      </c>
      <c r="CM33" s="22"/>
      <c r="CN33" s="22"/>
      <c r="CO33" s="35" t="str">
        <f>IFERROR(VLOOKUP(ROWS($CL$9:CL33),$CK$9:$CL$162,2,0),"")</f>
        <v>Bunny Hop / Jump - (Long)</v>
      </c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</row>
    <row r="34" spans="1:109" hidden="1" x14ac:dyDescent="0.2">
      <c r="A34" s="22"/>
      <c r="B34" s="22"/>
      <c r="C34" s="22"/>
      <c r="D34" s="22"/>
      <c r="E34" s="40"/>
      <c r="F34" s="40"/>
      <c r="G34" s="40"/>
      <c r="H34" s="40"/>
      <c r="I34" s="22"/>
      <c r="J34" s="22"/>
      <c r="K34" s="22"/>
      <c r="L34" s="22"/>
      <c r="M34" s="31" t="s">
        <v>29</v>
      </c>
      <c r="N34" s="41" t="s">
        <v>230</v>
      </c>
      <c r="P34" s="22"/>
      <c r="Q34" s="22">
        <f>IF(ISNUMBER(SEARCH($B$9,R34)),MAX($Q$8:Q33)+1,0)</f>
        <v>26</v>
      </c>
      <c r="R34" s="3" t="s">
        <v>235</v>
      </c>
      <c r="S34" s="22"/>
      <c r="T34" s="22"/>
      <c r="U34" s="22" t="str">
        <f>IFERROR(VLOOKUP(ROWS($R$9:R34),$Q$9:$R$162,2,0),"")</f>
        <v>Bunny Hop / Jump - (High)</v>
      </c>
      <c r="V34" s="22"/>
      <c r="W34" s="22"/>
      <c r="X34" s="22"/>
      <c r="Y34" s="22">
        <f>IF(ISNUMBER(SEARCH($B$10,Z34)),MAX($Y$8:Y33)+1,0)</f>
        <v>26</v>
      </c>
      <c r="Z34" s="3" t="s">
        <v>235</v>
      </c>
      <c r="AA34" s="22"/>
      <c r="AB34" s="22"/>
      <c r="AC34" s="22" t="str">
        <f>IFERROR(VLOOKUP(ROWS($Z$9:Z34),$Y$9:$Z$162,2,0),"")</f>
        <v>Bunny Hop / Jump - (High)</v>
      </c>
      <c r="AD34" s="22"/>
      <c r="AE34" s="22"/>
      <c r="AF34" s="22"/>
      <c r="AG34" s="22">
        <f>IF(ISNUMBER(SEARCH($B$11,AH34)),MAX($AG$8:AG33)+1,0)</f>
        <v>26</v>
      </c>
      <c r="AH34" s="3" t="s">
        <v>235</v>
      </c>
      <c r="AI34" s="22"/>
      <c r="AJ34" s="22"/>
      <c r="AK34" s="22" t="str">
        <f>IFERROR(VLOOKUP(ROWS($AH$9:AH34),$AG$9:$AH$162,2,0),"")</f>
        <v>Bunny Hop / Jump - (High)</v>
      </c>
      <c r="AL34" s="22"/>
      <c r="AM34" s="22"/>
      <c r="AN34" s="22"/>
      <c r="AO34" s="22">
        <f>IF(ISNUMBER(SEARCH($B$12,AP34)),MAX($AO$8:AO33)+1,0)</f>
        <v>26</v>
      </c>
      <c r="AP34" s="3" t="s">
        <v>235</v>
      </c>
      <c r="AQ34" s="22"/>
      <c r="AR34" s="22"/>
      <c r="AS34" s="22" t="str">
        <f>IFERROR(VLOOKUP(ROWS($AP$9:AP34),$AO$9:$AP$162,2,0),"")</f>
        <v>Bunny Hop / Jump - (High)</v>
      </c>
      <c r="AT34" s="22"/>
      <c r="AU34" s="22"/>
      <c r="AV34" s="22"/>
      <c r="AW34" s="35">
        <f>IF(ISNUMBER(SEARCH($B$13,AX34)),MAX($AW$8:AW33)+1,0)</f>
        <v>26</v>
      </c>
      <c r="AX34" s="3" t="s">
        <v>235</v>
      </c>
      <c r="AY34" s="22"/>
      <c r="AZ34" s="22"/>
      <c r="BA34" s="35" t="str">
        <f>IFERROR(VLOOKUP(ROWS($AX$9:AX34),$AW$9:$AX$162,2,0),"")</f>
        <v>Bunny Hop / Jump - (High)</v>
      </c>
      <c r="BB34" s="22"/>
      <c r="BC34" s="22"/>
      <c r="BD34" s="22"/>
      <c r="BE34" s="35">
        <f>IF(ISNUMBER(SEARCH($B$14,BF34)),MAX($BE$8:BE33)+1,0)</f>
        <v>26</v>
      </c>
      <c r="BF34" s="3" t="s">
        <v>235</v>
      </c>
      <c r="BG34" s="22"/>
      <c r="BH34" s="22"/>
      <c r="BI34" s="35" t="str">
        <f>IFERROR(VLOOKUP(ROWS($BF$9:BF34),$BE$9:$BF$162,2,0),"")</f>
        <v>Bunny Hop / Jump - (High)</v>
      </c>
      <c r="BJ34" s="22"/>
      <c r="BK34" s="22"/>
      <c r="BL34" s="22"/>
      <c r="BM34" s="35">
        <f>IF(ISNUMBER(SEARCH($B$15,BN34)),MAX($BM$8:BM33)+1,0)</f>
        <v>26</v>
      </c>
      <c r="BN34" s="3" t="s">
        <v>235</v>
      </c>
      <c r="BO34" s="22"/>
      <c r="BP34" s="22"/>
      <c r="BQ34" s="35" t="str">
        <f>IFERROR(VLOOKUP(ROWS($BN$9:BN34),$BM$9:$BN$162,2,0),"")</f>
        <v>Bunny Hop / Jump - (High)</v>
      </c>
      <c r="BR34" s="22"/>
      <c r="BS34" s="22"/>
      <c r="BT34" s="22"/>
      <c r="BU34" s="35">
        <f>IF(ISNUMBER(SEARCH($B$16,BV34)),MAX($BU$8:BU33)+1,0)</f>
        <v>26</v>
      </c>
      <c r="BV34" s="3" t="s">
        <v>235</v>
      </c>
      <c r="BW34" s="22"/>
      <c r="BX34" s="22"/>
      <c r="BY34" s="35" t="str">
        <f>IFERROR(VLOOKUP(ROWS($BV$9:BV34),$BU$9:$BV$162,2,0),"")</f>
        <v>Bunny Hop / Jump - (High)</v>
      </c>
      <c r="BZ34" s="22"/>
      <c r="CA34" s="22"/>
      <c r="CB34" s="22"/>
      <c r="CC34" s="35">
        <f>IF(ISNUMBER(SEARCH($B$17,CD34)),MAX($CC$8:CC33)+1,0)</f>
        <v>26</v>
      </c>
      <c r="CD34" s="3" t="s">
        <v>235</v>
      </c>
      <c r="CE34" s="22"/>
      <c r="CF34" s="22"/>
      <c r="CG34" s="35" t="str">
        <f>IFERROR(VLOOKUP(ROWS($CD$9:CD34),$CC$9:$CD$162,2,0),"")</f>
        <v>Bunny Hop / Jump - (High)</v>
      </c>
      <c r="CH34" s="22"/>
      <c r="CI34" s="22"/>
      <c r="CJ34" s="22"/>
      <c r="CK34" s="35">
        <f>IF(ISNUMBER(SEARCH($B$18,CL34)),MAX($CK$8:CK33)+1,0)</f>
        <v>26</v>
      </c>
      <c r="CL34" s="3" t="s">
        <v>235</v>
      </c>
      <c r="CM34" s="22"/>
      <c r="CN34" s="22"/>
      <c r="CO34" s="35" t="str">
        <f>IFERROR(VLOOKUP(ROWS($CL$9:CL34),$CK$9:$CL$162,2,0),"")</f>
        <v>Bunny Hop / Jump - (High)</v>
      </c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</row>
    <row r="35" spans="1:109" hidden="1" x14ac:dyDescent="0.2">
      <c r="A35" s="22"/>
      <c r="B35" s="22"/>
      <c r="C35" s="22"/>
      <c r="D35" s="53" t="s">
        <v>197</v>
      </c>
      <c r="E35" s="53"/>
      <c r="F35" s="53"/>
      <c r="G35" s="53"/>
      <c r="H35" s="53"/>
      <c r="I35" s="53" t="s">
        <v>197</v>
      </c>
      <c r="J35" s="53"/>
      <c r="K35" s="53"/>
      <c r="L35" s="53"/>
      <c r="M35" s="36"/>
      <c r="N35" s="36" t="str">
        <f ca="1">IF(COUNTIF(DA9:DA18,"Yes")=10,IF(COUNTIF(CY9:CY18,"Yes")&gt;=1,"Yes","No"),"No")</f>
        <v>No</v>
      </c>
      <c r="P35" s="22"/>
      <c r="Q35" s="22">
        <f>IF(ISNUMBER(SEARCH($B$9,R35)),MAX($Q$8:Q34)+1,0)</f>
        <v>27</v>
      </c>
      <c r="R35" s="4" t="s">
        <v>55</v>
      </c>
      <c r="S35" s="22"/>
      <c r="T35" s="22"/>
      <c r="U35" s="22" t="str">
        <f>IFERROR(VLOOKUP(ROWS($R$9:R35),$Q$9:$R$162,2,0),"")</f>
        <v>Split leap / jump (120° )</v>
      </c>
      <c r="V35" s="22"/>
      <c r="W35" s="22"/>
      <c r="X35" s="22"/>
      <c r="Y35" s="22">
        <f>IF(ISNUMBER(SEARCH($B$10,Z35)),MAX($Y$8:Y34)+1,0)</f>
        <v>27</v>
      </c>
      <c r="Z35" s="4" t="s">
        <v>55</v>
      </c>
      <c r="AA35" s="22"/>
      <c r="AB35" s="22"/>
      <c r="AC35" s="22" t="str">
        <f>IFERROR(VLOOKUP(ROWS($Z$9:Z35),$Y$9:$Z$162,2,0),"")</f>
        <v>Split leap / jump (120° )</v>
      </c>
      <c r="AD35" s="22"/>
      <c r="AE35" s="22"/>
      <c r="AF35" s="22"/>
      <c r="AG35" s="22">
        <f>IF(ISNUMBER(SEARCH($B$11,AH35)),MAX($AG$8:AG34)+1,0)</f>
        <v>27</v>
      </c>
      <c r="AH35" s="4" t="s">
        <v>55</v>
      </c>
      <c r="AI35" s="22"/>
      <c r="AJ35" s="22"/>
      <c r="AK35" s="22" t="str">
        <f>IFERROR(VLOOKUP(ROWS($AH$9:AH35),$AG$9:$AH$162,2,0),"")</f>
        <v>Split leap / jump (120° )</v>
      </c>
      <c r="AL35" s="22"/>
      <c r="AM35" s="22"/>
      <c r="AN35" s="22"/>
      <c r="AO35" s="22">
        <f>IF(ISNUMBER(SEARCH($B$12,AP35)),MAX($AO$8:AO34)+1,0)</f>
        <v>27</v>
      </c>
      <c r="AP35" s="4" t="s">
        <v>55</v>
      </c>
      <c r="AQ35" s="22"/>
      <c r="AR35" s="22"/>
      <c r="AS35" s="22" t="str">
        <f>IFERROR(VLOOKUP(ROWS($AP$9:AP35),$AO$9:$AP$162,2,0),"")</f>
        <v>Split leap / jump (120° )</v>
      </c>
      <c r="AT35" s="22"/>
      <c r="AU35" s="22"/>
      <c r="AV35" s="22"/>
      <c r="AW35" s="35">
        <f>IF(ISNUMBER(SEARCH($B$13,AX35)),MAX($AW$8:AW34)+1,0)</f>
        <v>27</v>
      </c>
      <c r="AX35" s="4" t="s">
        <v>55</v>
      </c>
      <c r="AY35" s="22"/>
      <c r="AZ35" s="22"/>
      <c r="BA35" s="35" t="str">
        <f>IFERROR(VLOOKUP(ROWS($AX$9:AX35),$AW$9:$AX$162,2,0),"")</f>
        <v>Split leap / jump (120° )</v>
      </c>
      <c r="BB35" s="22"/>
      <c r="BC35" s="22"/>
      <c r="BD35" s="22"/>
      <c r="BE35" s="35">
        <f>IF(ISNUMBER(SEARCH($B$14,BF35)),MAX($BE$8:BE34)+1,0)</f>
        <v>27</v>
      </c>
      <c r="BF35" s="4" t="s">
        <v>55</v>
      </c>
      <c r="BG35" s="22"/>
      <c r="BH35" s="22"/>
      <c r="BI35" s="35" t="str">
        <f>IFERROR(VLOOKUP(ROWS($BF$9:BF35),$BE$9:$BF$162,2,0),"")</f>
        <v>Split leap / jump (120° )</v>
      </c>
      <c r="BJ35" s="22"/>
      <c r="BK35" s="22"/>
      <c r="BL35" s="22"/>
      <c r="BM35" s="35">
        <f>IF(ISNUMBER(SEARCH($B$15,BN35)),MAX($BM$8:BM34)+1,0)</f>
        <v>27</v>
      </c>
      <c r="BN35" s="4" t="s">
        <v>55</v>
      </c>
      <c r="BO35" s="22"/>
      <c r="BP35" s="22"/>
      <c r="BQ35" s="35" t="str">
        <f>IFERROR(VLOOKUP(ROWS($BN$9:BN35),$BM$9:$BN$162,2,0),"")</f>
        <v>Split leap / jump (120° )</v>
      </c>
      <c r="BR35" s="22"/>
      <c r="BS35" s="22"/>
      <c r="BT35" s="22"/>
      <c r="BU35" s="35">
        <f>IF(ISNUMBER(SEARCH($B$16,BV35)),MAX($BU$8:BU34)+1,0)</f>
        <v>27</v>
      </c>
      <c r="BV35" s="4" t="s">
        <v>55</v>
      </c>
      <c r="BW35" s="22"/>
      <c r="BX35" s="22"/>
      <c r="BY35" s="35" t="str">
        <f>IFERROR(VLOOKUP(ROWS($BV$9:BV35),$BU$9:$BV$162,2,0),"")</f>
        <v>Split leap / jump (120° )</v>
      </c>
      <c r="BZ35" s="22"/>
      <c r="CA35" s="22"/>
      <c r="CB35" s="22"/>
      <c r="CC35" s="35">
        <f>IF(ISNUMBER(SEARCH($B$17,CD35)),MAX($CC$8:CC34)+1,0)</f>
        <v>27</v>
      </c>
      <c r="CD35" s="4" t="s">
        <v>55</v>
      </c>
      <c r="CE35" s="22"/>
      <c r="CF35" s="22"/>
      <c r="CG35" s="35" t="str">
        <f>IFERROR(VLOOKUP(ROWS($CD$9:CD35),$CC$9:$CD$162,2,0),"")</f>
        <v>Split leap / jump (120° )</v>
      </c>
      <c r="CH35" s="22"/>
      <c r="CI35" s="22"/>
      <c r="CJ35" s="22"/>
      <c r="CK35" s="35">
        <f>IF(ISNUMBER(SEARCH($B$18,CL35)),MAX($CK$8:CK34)+1,0)</f>
        <v>27</v>
      </c>
      <c r="CL35" s="4" t="s">
        <v>55</v>
      </c>
      <c r="CM35" s="22"/>
      <c r="CN35" s="22"/>
      <c r="CO35" s="35" t="str">
        <f>IFERROR(VLOOKUP(ROWS($CL$9:CL35),$CK$9:$CL$162,2,0),"")</f>
        <v>Split leap / jump (120° )</v>
      </c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</row>
    <row r="36" spans="1:109" hidden="1" x14ac:dyDescent="0.2">
      <c r="A36" s="22"/>
      <c r="B36" s="22"/>
      <c r="C36" s="22"/>
      <c r="D36" s="53" t="str">
        <f>IF(COUNTIF(D33:F33,"Yes")=3,"Yes","No")</f>
        <v>No</v>
      </c>
      <c r="E36" s="53"/>
      <c r="F36" s="53"/>
      <c r="G36" s="53"/>
      <c r="H36" s="53"/>
      <c r="I36" s="53" t="str">
        <f>IF(COUNTIF(I33:L33,"Yes")=4,"Yes","No")</f>
        <v>No</v>
      </c>
      <c r="J36" s="53"/>
      <c r="K36" s="53"/>
      <c r="L36" s="53"/>
      <c r="M36" s="42" t="s">
        <v>198</v>
      </c>
      <c r="N36" s="36"/>
      <c r="P36" s="22"/>
      <c r="Q36" s="22">
        <f>IF(ISNUMBER(SEARCH($B$9,R36)),MAX($Q$8:Q35)+1,0)</f>
        <v>28</v>
      </c>
      <c r="R36" s="4" t="s">
        <v>56</v>
      </c>
      <c r="S36" s="22"/>
      <c r="T36" s="22"/>
      <c r="U36" s="22" t="str">
        <f>IFERROR(VLOOKUP(ROWS($R$9:R36),$Q$9:$R$162,2,0),"")</f>
        <v xml:space="preserve">Stag leap or jump </v>
      </c>
      <c r="V36" s="22"/>
      <c r="W36" s="22"/>
      <c r="X36" s="22"/>
      <c r="Y36" s="22">
        <f>IF(ISNUMBER(SEARCH($B$10,Z36)),MAX($Y$8:Y35)+1,0)</f>
        <v>28</v>
      </c>
      <c r="Z36" s="4" t="s">
        <v>56</v>
      </c>
      <c r="AA36" s="22"/>
      <c r="AB36" s="22"/>
      <c r="AC36" s="22" t="str">
        <f>IFERROR(VLOOKUP(ROWS($Z$9:Z36),$Y$9:$Z$162,2,0),"")</f>
        <v xml:space="preserve">Stag leap or jump </v>
      </c>
      <c r="AD36" s="22"/>
      <c r="AE36" s="22"/>
      <c r="AF36" s="22"/>
      <c r="AG36" s="22">
        <f>IF(ISNUMBER(SEARCH($B$11,AH36)),MAX($AG$8:AG35)+1,0)</f>
        <v>28</v>
      </c>
      <c r="AH36" s="4" t="s">
        <v>56</v>
      </c>
      <c r="AI36" s="22"/>
      <c r="AJ36" s="22"/>
      <c r="AK36" s="22" t="str">
        <f>IFERROR(VLOOKUP(ROWS($AH$9:AH36),$AG$9:$AH$162,2,0),"")</f>
        <v xml:space="preserve">Stag leap or jump </v>
      </c>
      <c r="AL36" s="22"/>
      <c r="AM36" s="22"/>
      <c r="AN36" s="22"/>
      <c r="AO36" s="22">
        <f>IF(ISNUMBER(SEARCH($B$12,AP36)),MAX($AO$8:AO35)+1,0)</f>
        <v>28</v>
      </c>
      <c r="AP36" s="4" t="s">
        <v>56</v>
      </c>
      <c r="AQ36" s="22"/>
      <c r="AR36" s="22"/>
      <c r="AS36" s="22" t="str">
        <f>IFERROR(VLOOKUP(ROWS($AP$9:AP36),$AO$9:$AP$162,2,0),"")</f>
        <v xml:space="preserve">Stag leap or jump </v>
      </c>
      <c r="AT36" s="22"/>
      <c r="AU36" s="22"/>
      <c r="AV36" s="22"/>
      <c r="AW36" s="35">
        <f>IF(ISNUMBER(SEARCH($B$13,AX36)),MAX($AW$8:AW35)+1,0)</f>
        <v>28</v>
      </c>
      <c r="AX36" s="4" t="s">
        <v>56</v>
      </c>
      <c r="AY36" s="22"/>
      <c r="AZ36" s="22"/>
      <c r="BA36" s="35" t="str">
        <f>IFERROR(VLOOKUP(ROWS($AX$9:AX36),$AW$9:$AX$162,2,0),"")</f>
        <v xml:space="preserve">Stag leap or jump </v>
      </c>
      <c r="BB36" s="22"/>
      <c r="BC36" s="22"/>
      <c r="BD36" s="22"/>
      <c r="BE36" s="35">
        <f>IF(ISNUMBER(SEARCH($B$14,BF36)),MAX($BE$8:BE35)+1,0)</f>
        <v>28</v>
      </c>
      <c r="BF36" s="4" t="s">
        <v>56</v>
      </c>
      <c r="BG36" s="22"/>
      <c r="BH36" s="22"/>
      <c r="BI36" s="35" t="str">
        <f>IFERROR(VLOOKUP(ROWS($BF$9:BF36),$BE$9:$BF$162,2,0),"")</f>
        <v xml:space="preserve">Stag leap or jump </v>
      </c>
      <c r="BJ36" s="22"/>
      <c r="BK36" s="22"/>
      <c r="BL36" s="22"/>
      <c r="BM36" s="35">
        <f>IF(ISNUMBER(SEARCH($B$15,BN36)),MAX($BM$8:BM35)+1,0)</f>
        <v>28</v>
      </c>
      <c r="BN36" s="4" t="s">
        <v>56</v>
      </c>
      <c r="BO36" s="22"/>
      <c r="BP36" s="22"/>
      <c r="BQ36" s="35" t="str">
        <f>IFERROR(VLOOKUP(ROWS($BN$9:BN36),$BM$9:$BN$162,2,0),"")</f>
        <v xml:space="preserve">Stag leap or jump </v>
      </c>
      <c r="BR36" s="22"/>
      <c r="BS36" s="22"/>
      <c r="BT36" s="22"/>
      <c r="BU36" s="35">
        <f>IF(ISNUMBER(SEARCH($B$16,BV36)),MAX($BU$8:BU35)+1,0)</f>
        <v>28</v>
      </c>
      <c r="BV36" s="4" t="s">
        <v>56</v>
      </c>
      <c r="BW36" s="22"/>
      <c r="BX36" s="22"/>
      <c r="BY36" s="35" t="str">
        <f>IFERROR(VLOOKUP(ROWS($BV$9:BV36),$BU$9:$BV$162,2,0),"")</f>
        <v xml:space="preserve">Stag leap or jump </v>
      </c>
      <c r="BZ36" s="22"/>
      <c r="CA36" s="22"/>
      <c r="CB36" s="22"/>
      <c r="CC36" s="35">
        <f>IF(ISNUMBER(SEARCH($B$17,CD36)),MAX($CC$8:CC35)+1,0)</f>
        <v>28</v>
      </c>
      <c r="CD36" s="4" t="s">
        <v>56</v>
      </c>
      <c r="CE36" s="22"/>
      <c r="CF36" s="22"/>
      <c r="CG36" s="35" t="str">
        <f>IFERROR(VLOOKUP(ROWS($CD$9:CD36),$CC$9:$CD$162,2,0),"")</f>
        <v xml:space="preserve">Stag leap or jump </v>
      </c>
      <c r="CH36" s="22"/>
      <c r="CI36" s="22"/>
      <c r="CJ36" s="22"/>
      <c r="CK36" s="35">
        <f>IF(ISNUMBER(SEARCH($B$18,CL36)),MAX($CK$8:CK35)+1,0)</f>
        <v>28</v>
      </c>
      <c r="CL36" s="4" t="s">
        <v>56</v>
      </c>
      <c r="CM36" s="22"/>
      <c r="CN36" s="22"/>
      <c r="CO36" s="35" t="str">
        <f>IFERROR(VLOOKUP(ROWS($CL$9:CL36),$CK$9:$CL$162,2,0),"")</f>
        <v xml:space="preserve">Stag leap or jump </v>
      </c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</row>
    <row r="37" spans="1:109" hidden="1" x14ac:dyDescent="0.2">
      <c r="A37" s="22"/>
      <c r="B37" s="22"/>
      <c r="C37" s="22"/>
      <c r="D37" s="22"/>
      <c r="E37" s="40"/>
      <c r="F37" s="22"/>
      <c r="G37" s="22"/>
      <c r="H37" s="40"/>
      <c r="I37" s="22"/>
      <c r="J37" s="22"/>
      <c r="K37" s="22"/>
      <c r="L37" s="22"/>
      <c r="M37" s="37" t="s">
        <v>200</v>
      </c>
      <c r="N37" s="43" t="s">
        <v>229</v>
      </c>
      <c r="P37" s="22"/>
      <c r="Q37" s="22">
        <f>IF(ISNUMBER(SEARCH($B$9,R37)),MAX($Q$8:Q36)+1,0)</f>
        <v>29</v>
      </c>
      <c r="R37" s="4" t="s">
        <v>57</v>
      </c>
      <c r="S37" s="22"/>
      <c r="T37" s="22"/>
      <c r="U37" s="22" t="str">
        <f>IFERROR(VLOOKUP(ROWS($R$9:R37),$Q$9:$R$162,2,0),"")</f>
        <v>Cat leap</v>
      </c>
      <c r="V37" s="22"/>
      <c r="W37" s="22"/>
      <c r="X37" s="22"/>
      <c r="Y37" s="22">
        <f>IF(ISNUMBER(SEARCH($B$10,Z37)),MAX($Y$8:Y36)+1,0)</f>
        <v>29</v>
      </c>
      <c r="Z37" s="4" t="s">
        <v>57</v>
      </c>
      <c r="AA37" s="22"/>
      <c r="AB37" s="22"/>
      <c r="AC37" s="22" t="str">
        <f>IFERROR(VLOOKUP(ROWS($Z$9:Z37),$Y$9:$Z$162,2,0),"")</f>
        <v>Cat leap</v>
      </c>
      <c r="AD37" s="22"/>
      <c r="AE37" s="22"/>
      <c r="AF37" s="22"/>
      <c r="AG37" s="22">
        <f>IF(ISNUMBER(SEARCH($B$11,AH37)),MAX($AG$8:AG36)+1,0)</f>
        <v>29</v>
      </c>
      <c r="AH37" s="4" t="s">
        <v>57</v>
      </c>
      <c r="AI37" s="22"/>
      <c r="AJ37" s="22"/>
      <c r="AK37" s="22" t="str">
        <f>IFERROR(VLOOKUP(ROWS($AH$9:AH37),$AG$9:$AH$162,2,0),"")</f>
        <v>Cat leap</v>
      </c>
      <c r="AL37" s="22"/>
      <c r="AM37" s="22"/>
      <c r="AN37" s="22"/>
      <c r="AO37" s="22">
        <f>IF(ISNUMBER(SEARCH($B$12,AP37)),MAX($AO$8:AO36)+1,0)</f>
        <v>29</v>
      </c>
      <c r="AP37" s="4" t="s">
        <v>57</v>
      </c>
      <c r="AQ37" s="22"/>
      <c r="AR37" s="22"/>
      <c r="AS37" s="22" t="str">
        <f>IFERROR(VLOOKUP(ROWS($AP$9:AP37),$AO$9:$AP$162,2,0),"")</f>
        <v>Cat leap</v>
      </c>
      <c r="AT37" s="22"/>
      <c r="AU37" s="22"/>
      <c r="AV37" s="22"/>
      <c r="AW37" s="35">
        <f>IF(ISNUMBER(SEARCH($B$13,AX37)),MAX($AW$8:AW36)+1,0)</f>
        <v>29</v>
      </c>
      <c r="AX37" s="4" t="s">
        <v>57</v>
      </c>
      <c r="AY37" s="22"/>
      <c r="AZ37" s="22"/>
      <c r="BA37" s="35" t="str">
        <f>IFERROR(VLOOKUP(ROWS($AX$9:AX37),$AW$9:$AX$162,2,0),"")</f>
        <v>Cat leap</v>
      </c>
      <c r="BB37" s="22"/>
      <c r="BC37" s="22"/>
      <c r="BD37" s="22"/>
      <c r="BE37" s="35">
        <f>IF(ISNUMBER(SEARCH($B$14,BF37)),MAX($BE$8:BE36)+1,0)</f>
        <v>29</v>
      </c>
      <c r="BF37" s="4" t="s">
        <v>57</v>
      </c>
      <c r="BG37" s="22"/>
      <c r="BH37" s="22"/>
      <c r="BI37" s="35" t="str">
        <f>IFERROR(VLOOKUP(ROWS($BF$9:BF37),$BE$9:$BF$162,2,0),"")</f>
        <v>Cat leap</v>
      </c>
      <c r="BJ37" s="22"/>
      <c r="BK37" s="22"/>
      <c r="BL37" s="22"/>
      <c r="BM37" s="35">
        <f>IF(ISNUMBER(SEARCH($B$15,BN37)),MAX($BM$8:BM36)+1,0)</f>
        <v>29</v>
      </c>
      <c r="BN37" s="4" t="s">
        <v>57</v>
      </c>
      <c r="BO37" s="22"/>
      <c r="BP37" s="22"/>
      <c r="BQ37" s="35" t="str">
        <f>IFERROR(VLOOKUP(ROWS($BN$9:BN37),$BM$9:$BN$162,2,0),"")</f>
        <v>Cat leap</v>
      </c>
      <c r="BR37" s="22"/>
      <c r="BS37" s="22"/>
      <c r="BT37" s="22"/>
      <c r="BU37" s="35">
        <f>IF(ISNUMBER(SEARCH($B$16,BV37)),MAX($BU$8:BU36)+1,0)</f>
        <v>29</v>
      </c>
      <c r="BV37" s="4" t="s">
        <v>57</v>
      </c>
      <c r="BW37" s="22"/>
      <c r="BX37" s="22"/>
      <c r="BY37" s="35" t="str">
        <f>IFERROR(VLOOKUP(ROWS($BV$9:BV37),$BU$9:$BV$162,2,0),"")</f>
        <v>Cat leap</v>
      </c>
      <c r="BZ37" s="22"/>
      <c r="CA37" s="22"/>
      <c r="CB37" s="22"/>
      <c r="CC37" s="35">
        <f>IF(ISNUMBER(SEARCH($B$17,CD37)),MAX($CC$8:CC36)+1,0)</f>
        <v>29</v>
      </c>
      <c r="CD37" s="4" t="s">
        <v>57</v>
      </c>
      <c r="CE37" s="22"/>
      <c r="CF37" s="22"/>
      <c r="CG37" s="35" t="str">
        <f>IFERROR(VLOOKUP(ROWS($CD$9:CD37),$CC$9:$CD$162,2,0),"")</f>
        <v>Cat leap</v>
      </c>
      <c r="CH37" s="22"/>
      <c r="CI37" s="22"/>
      <c r="CJ37" s="22"/>
      <c r="CK37" s="35">
        <f>IF(ISNUMBER(SEARCH($B$18,CL37)),MAX($CK$8:CK36)+1,0)</f>
        <v>29</v>
      </c>
      <c r="CL37" s="4" t="s">
        <v>57</v>
      </c>
      <c r="CM37" s="22"/>
      <c r="CN37" s="22"/>
      <c r="CO37" s="35" t="str">
        <f>IFERROR(VLOOKUP(ROWS($CL$9:CL37),$CK$9:$CL$162,2,0),"")</f>
        <v>Cat leap</v>
      </c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</row>
    <row r="38" spans="1:109" hidden="1" x14ac:dyDescent="0.2">
      <c r="A38" s="22"/>
      <c r="B38" s="22"/>
      <c r="C38" s="22"/>
      <c r="D38" s="22"/>
      <c r="E38" s="40"/>
      <c r="F38" s="40"/>
      <c r="G38" s="22"/>
      <c r="H38" s="40"/>
      <c r="I38" s="22"/>
      <c r="J38" s="22"/>
      <c r="K38" s="22"/>
      <c r="L38" s="22"/>
      <c r="M38" s="37" t="s">
        <v>202</v>
      </c>
      <c r="N38" s="36" t="str">
        <f ca="1">IF(COUNTIF(DA9:DA18,"Yes")=10,IF(COUNTIF(CZ9:CZ18,"Yes")=1,"Yes","No"),"No")</f>
        <v>No</v>
      </c>
      <c r="P38" s="22"/>
      <c r="Q38" s="22">
        <f>IF(ISNUMBER(SEARCH($B$9,R38)),MAX($Q$8:Q37)+1,0)</f>
        <v>30</v>
      </c>
      <c r="R38" s="4" t="s">
        <v>58</v>
      </c>
      <c r="S38" s="22"/>
      <c r="T38" s="22"/>
      <c r="U38" s="22" t="str">
        <f>IFERROR(VLOOKUP(ROWS($R$9:R38),$Q$9:$R$162,2,0),"")</f>
        <v xml:space="preserve">Jump full turn </v>
      </c>
      <c r="V38" s="22"/>
      <c r="W38" s="22"/>
      <c r="X38" s="22"/>
      <c r="Y38" s="22">
        <f>IF(ISNUMBER(SEARCH($B$10,Z38)),MAX($Y$8:Y37)+1,0)</f>
        <v>30</v>
      </c>
      <c r="Z38" s="4" t="s">
        <v>58</v>
      </c>
      <c r="AA38" s="22"/>
      <c r="AB38" s="22"/>
      <c r="AC38" s="22" t="str">
        <f>IFERROR(VLOOKUP(ROWS($Z$9:Z38),$Y$9:$Z$162,2,0),"")</f>
        <v xml:space="preserve">Jump full turn </v>
      </c>
      <c r="AD38" s="22"/>
      <c r="AE38" s="22"/>
      <c r="AF38" s="22"/>
      <c r="AG38" s="22">
        <f>IF(ISNUMBER(SEARCH($B$11,AH38)),MAX($AG$8:AG37)+1,0)</f>
        <v>30</v>
      </c>
      <c r="AH38" s="4" t="s">
        <v>58</v>
      </c>
      <c r="AI38" s="22"/>
      <c r="AJ38" s="22"/>
      <c r="AK38" s="22" t="str">
        <f>IFERROR(VLOOKUP(ROWS($AH$9:AH38),$AG$9:$AH$162,2,0),"")</f>
        <v xml:space="preserve">Jump full turn </v>
      </c>
      <c r="AL38" s="22"/>
      <c r="AM38" s="22"/>
      <c r="AN38" s="22"/>
      <c r="AO38" s="22">
        <f>IF(ISNUMBER(SEARCH($B$12,AP38)),MAX($AO$8:AO37)+1,0)</f>
        <v>30</v>
      </c>
      <c r="AP38" s="4" t="s">
        <v>58</v>
      </c>
      <c r="AQ38" s="22"/>
      <c r="AR38" s="22"/>
      <c r="AS38" s="22" t="str">
        <f>IFERROR(VLOOKUP(ROWS($AP$9:AP38),$AO$9:$AP$162,2,0),"")</f>
        <v xml:space="preserve">Jump full turn </v>
      </c>
      <c r="AT38" s="22"/>
      <c r="AU38" s="22"/>
      <c r="AV38" s="22"/>
      <c r="AW38" s="35">
        <f>IF(ISNUMBER(SEARCH($B$13,AX38)),MAX($AW$8:AW37)+1,0)</f>
        <v>30</v>
      </c>
      <c r="AX38" s="4" t="s">
        <v>58</v>
      </c>
      <c r="AY38" s="22"/>
      <c r="AZ38" s="22"/>
      <c r="BA38" s="35" t="str">
        <f>IFERROR(VLOOKUP(ROWS($AX$9:AX38),$AW$9:$AX$162,2,0),"")</f>
        <v xml:space="preserve">Jump full turn </v>
      </c>
      <c r="BB38" s="22"/>
      <c r="BC38" s="22"/>
      <c r="BD38" s="22"/>
      <c r="BE38" s="35">
        <f>IF(ISNUMBER(SEARCH($B$14,BF38)),MAX($BE$8:BE37)+1,0)</f>
        <v>30</v>
      </c>
      <c r="BF38" s="4" t="s">
        <v>58</v>
      </c>
      <c r="BG38" s="22"/>
      <c r="BH38" s="22"/>
      <c r="BI38" s="35" t="str">
        <f>IFERROR(VLOOKUP(ROWS($BF$9:BF38),$BE$9:$BF$162,2,0),"")</f>
        <v xml:space="preserve">Jump full turn </v>
      </c>
      <c r="BJ38" s="22"/>
      <c r="BK38" s="22"/>
      <c r="BL38" s="22"/>
      <c r="BM38" s="35">
        <f>IF(ISNUMBER(SEARCH($B$15,BN38)),MAX($BM$8:BM37)+1,0)</f>
        <v>30</v>
      </c>
      <c r="BN38" s="4" t="s">
        <v>58</v>
      </c>
      <c r="BO38" s="22"/>
      <c r="BP38" s="22"/>
      <c r="BQ38" s="35" t="str">
        <f>IFERROR(VLOOKUP(ROWS($BN$9:BN38),$BM$9:$BN$162,2,0),"")</f>
        <v xml:space="preserve">Jump full turn </v>
      </c>
      <c r="BR38" s="22"/>
      <c r="BS38" s="22"/>
      <c r="BT38" s="22"/>
      <c r="BU38" s="35">
        <f>IF(ISNUMBER(SEARCH($B$16,BV38)),MAX($BU$8:BU37)+1,0)</f>
        <v>30</v>
      </c>
      <c r="BV38" s="4" t="s">
        <v>58</v>
      </c>
      <c r="BW38" s="22"/>
      <c r="BX38" s="22"/>
      <c r="BY38" s="35" t="str">
        <f>IFERROR(VLOOKUP(ROWS($BV$9:BV38),$BU$9:$BV$162,2,0),"")</f>
        <v xml:space="preserve">Jump full turn </v>
      </c>
      <c r="BZ38" s="22"/>
      <c r="CA38" s="22"/>
      <c r="CB38" s="22"/>
      <c r="CC38" s="35">
        <f>IF(ISNUMBER(SEARCH($B$17,CD38)),MAX($CC$8:CC37)+1,0)</f>
        <v>30</v>
      </c>
      <c r="CD38" s="4" t="s">
        <v>58</v>
      </c>
      <c r="CE38" s="22"/>
      <c r="CF38" s="22"/>
      <c r="CG38" s="35" t="str">
        <f>IFERROR(VLOOKUP(ROWS($CD$9:CD38),$CC$9:$CD$162,2,0),"")</f>
        <v xml:space="preserve">Jump full turn </v>
      </c>
      <c r="CH38" s="22"/>
      <c r="CI38" s="22"/>
      <c r="CJ38" s="22"/>
      <c r="CK38" s="35">
        <f>IF(ISNUMBER(SEARCH($B$18,CL38)),MAX($CK$8:CK37)+1,0)</f>
        <v>30</v>
      </c>
      <c r="CL38" s="4" t="s">
        <v>58</v>
      </c>
      <c r="CM38" s="22"/>
      <c r="CN38" s="22"/>
      <c r="CO38" s="35" t="str">
        <f>IFERROR(VLOOKUP(ROWS($CL$9:CL38),$CK$9:$CL$162,2,0),"")</f>
        <v xml:space="preserve">Jump full turn </v>
      </c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</row>
    <row r="39" spans="1:109" hidden="1" x14ac:dyDescent="0.2">
      <c r="A39" s="22"/>
      <c r="B39" s="22"/>
      <c r="C39" s="22"/>
      <c r="D39" s="22"/>
      <c r="E39" s="40"/>
      <c r="F39" s="40"/>
      <c r="G39" s="22"/>
      <c r="H39" s="40"/>
      <c r="I39" s="22"/>
      <c r="J39" s="22"/>
      <c r="K39" s="22"/>
      <c r="L39" s="22"/>
      <c r="M39" s="37" t="s">
        <v>219</v>
      </c>
      <c r="N39" s="36"/>
      <c r="P39" s="22"/>
      <c r="Q39" s="22">
        <f>IF(ISNUMBER(SEARCH($B$9,R39)),MAX($Q$8:Q38)+1,0)</f>
        <v>31</v>
      </c>
      <c r="R39" s="4" t="s">
        <v>59</v>
      </c>
      <c r="S39" s="22"/>
      <c r="T39" s="22"/>
      <c r="U39" s="22" t="str">
        <f>IFERROR(VLOOKUP(ROWS($R$9:R39),$Q$9:$R$162,2,0),"")</f>
        <v xml:space="preserve">Scissor jump </v>
      </c>
      <c r="V39" s="22"/>
      <c r="W39" s="22"/>
      <c r="X39" s="22"/>
      <c r="Y39" s="22">
        <f>IF(ISNUMBER(SEARCH($B$10,Z39)),MAX($Y$8:Y38)+1,0)</f>
        <v>31</v>
      </c>
      <c r="Z39" s="4" t="s">
        <v>59</v>
      </c>
      <c r="AA39" s="22"/>
      <c r="AB39" s="22"/>
      <c r="AC39" s="22" t="str">
        <f>IFERROR(VLOOKUP(ROWS($Z$9:Z39),$Y$9:$Z$162,2,0),"")</f>
        <v xml:space="preserve">Scissor jump </v>
      </c>
      <c r="AD39" s="22"/>
      <c r="AE39" s="22"/>
      <c r="AF39" s="22"/>
      <c r="AG39" s="22">
        <f>IF(ISNUMBER(SEARCH($B$11,AH39)),MAX($AG$8:AG38)+1,0)</f>
        <v>31</v>
      </c>
      <c r="AH39" s="4" t="s">
        <v>59</v>
      </c>
      <c r="AI39" s="22"/>
      <c r="AJ39" s="22"/>
      <c r="AK39" s="22" t="str">
        <f>IFERROR(VLOOKUP(ROWS($AH$9:AH39),$AG$9:$AH$162,2,0),"")</f>
        <v xml:space="preserve">Scissor jump </v>
      </c>
      <c r="AL39" s="22"/>
      <c r="AM39" s="22"/>
      <c r="AN39" s="22"/>
      <c r="AO39" s="22">
        <f>IF(ISNUMBER(SEARCH($B$12,AP39)),MAX($AO$8:AO38)+1,0)</f>
        <v>31</v>
      </c>
      <c r="AP39" s="4" t="s">
        <v>59</v>
      </c>
      <c r="AQ39" s="22"/>
      <c r="AR39" s="22"/>
      <c r="AS39" s="22" t="str">
        <f>IFERROR(VLOOKUP(ROWS($AP$9:AP39),$AO$9:$AP$162,2,0),"")</f>
        <v xml:space="preserve">Scissor jump </v>
      </c>
      <c r="AT39" s="22"/>
      <c r="AU39" s="22"/>
      <c r="AV39" s="22"/>
      <c r="AW39" s="35">
        <f>IF(ISNUMBER(SEARCH($B$13,AX39)),MAX($AW$8:AW38)+1,0)</f>
        <v>31</v>
      </c>
      <c r="AX39" s="4" t="s">
        <v>59</v>
      </c>
      <c r="AY39" s="22"/>
      <c r="AZ39" s="22"/>
      <c r="BA39" s="35" t="str">
        <f>IFERROR(VLOOKUP(ROWS($AX$9:AX39),$AW$9:$AX$162,2,0),"")</f>
        <v xml:space="preserve">Scissor jump </v>
      </c>
      <c r="BB39" s="22"/>
      <c r="BC39" s="22"/>
      <c r="BD39" s="22"/>
      <c r="BE39" s="35">
        <f>IF(ISNUMBER(SEARCH($B$14,BF39)),MAX($BE$8:BE38)+1,0)</f>
        <v>31</v>
      </c>
      <c r="BF39" s="4" t="s">
        <v>59</v>
      </c>
      <c r="BG39" s="22"/>
      <c r="BH39" s="22"/>
      <c r="BI39" s="35" t="str">
        <f>IFERROR(VLOOKUP(ROWS($BF$9:BF39),$BE$9:$BF$162,2,0),"")</f>
        <v xml:space="preserve">Scissor jump </v>
      </c>
      <c r="BJ39" s="22"/>
      <c r="BK39" s="22"/>
      <c r="BL39" s="22"/>
      <c r="BM39" s="35">
        <f>IF(ISNUMBER(SEARCH($B$15,BN39)),MAX($BM$8:BM38)+1,0)</f>
        <v>31</v>
      </c>
      <c r="BN39" s="4" t="s">
        <v>59</v>
      </c>
      <c r="BO39" s="22"/>
      <c r="BP39" s="22"/>
      <c r="BQ39" s="35" t="str">
        <f>IFERROR(VLOOKUP(ROWS($BN$9:BN39),$BM$9:$BN$162,2,0),"")</f>
        <v xml:space="preserve">Scissor jump </v>
      </c>
      <c r="BR39" s="22"/>
      <c r="BS39" s="22"/>
      <c r="BT39" s="22"/>
      <c r="BU39" s="35">
        <f>IF(ISNUMBER(SEARCH($B$16,BV39)),MAX($BU$8:BU38)+1,0)</f>
        <v>31</v>
      </c>
      <c r="BV39" s="4" t="s">
        <v>59</v>
      </c>
      <c r="BW39" s="22"/>
      <c r="BX39" s="22"/>
      <c r="BY39" s="35" t="str">
        <f>IFERROR(VLOOKUP(ROWS($BV$9:BV39),$BU$9:$BV$162,2,0),"")</f>
        <v xml:space="preserve">Scissor jump </v>
      </c>
      <c r="BZ39" s="22"/>
      <c r="CA39" s="22"/>
      <c r="CB39" s="22"/>
      <c r="CC39" s="35">
        <f>IF(ISNUMBER(SEARCH($B$17,CD39)),MAX($CC$8:CC38)+1,0)</f>
        <v>31</v>
      </c>
      <c r="CD39" s="4" t="s">
        <v>59</v>
      </c>
      <c r="CE39" s="22"/>
      <c r="CF39" s="22"/>
      <c r="CG39" s="35" t="str">
        <f>IFERROR(VLOOKUP(ROWS($CD$9:CD39),$CC$9:$CD$162,2,0),"")</f>
        <v xml:space="preserve">Scissor jump </v>
      </c>
      <c r="CH39" s="22"/>
      <c r="CI39" s="22"/>
      <c r="CJ39" s="22"/>
      <c r="CK39" s="35">
        <f>IF(ISNUMBER(SEARCH($B$18,CL39)),MAX($CK$8:CK38)+1,0)</f>
        <v>31</v>
      </c>
      <c r="CL39" s="4" t="s">
        <v>59</v>
      </c>
      <c r="CM39" s="22"/>
      <c r="CN39" s="22"/>
      <c r="CO39" s="35" t="str">
        <f>IFERROR(VLOOKUP(ROWS($CL$9:CL39),$CK$9:$CL$162,2,0),"")</f>
        <v xml:space="preserve">Scissor jump </v>
      </c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</row>
    <row r="40" spans="1:109" hidden="1" x14ac:dyDescent="0.2">
      <c r="A40" s="22"/>
      <c r="B40" s="22"/>
      <c r="C40" s="22"/>
      <c r="D40" s="40"/>
      <c r="E40" s="40"/>
      <c r="F40" s="40"/>
      <c r="G40" s="22"/>
      <c r="H40" s="40"/>
      <c r="I40" s="22"/>
      <c r="J40" s="22"/>
      <c r="K40" s="22"/>
      <c r="L40" s="22"/>
      <c r="M40" s="44" t="s">
        <v>222</v>
      </c>
      <c r="N40" s="43" t="s">
        <v>215</v>
      </c>
      <c r="P40" s="22"/>
      <c r="Q40" s="22">
        <f>IF(ISNUMBER(SEARCH($B$9,R40)),MAX($Q$8:Q39)+1,0)</f>
        <v>32</v>
      </c>
      <c r="R40" s="4" t="s">
        <v>60</v>
      </c>
      <c r="S40" s="22"/>
      <c r="T40" s="22"/>
      <c r="U40" s="22" t="str">
        <f>IFERROR(VLOOKUP(ROWS($R$9:R40),$Q$9:$R$162,2,0),"")</f>
        <v>W jump</v>
      </c>
      <c r="V40" s="22"/>
      <c r="W40" s="22"/>
      <c r="X40" s="22"/>
      <c r="Y40" s="22">
        <f>IF(ISNUMBER(SEARCH($B$10,Z40)),MAX($Y$8:Y39)+1,0)</f>
        <v>32</v>
      </c>
      <c r="Z40" s="4" t="s">
        <v>60</v>
      </c>
      <c r="AA40" s="22"/>
      <c r="AB40" s="22"/>
      <c r="AC40" s="22" t="str">
        <f>IFERROR(VLOOKUP(ROWS($Z$9:Z40),$Y$9:$Z$162,2,0),"")</f>
        <v>W jump</v>
      </c>
      <c r="AD40" s="22"/>
      <c r="AE40" s="22"/>
      <c r="AF40" s="22"/>
      <c r="AG40" s="22">
        <f>IF(ISNUMBER(SEARCH($B$11,AH40)),MAX($AG$8:AG39)+1,0)</f>
        <v>32</v>
      </c>
      <c r="AH40" s="4" t="s">
        <v>60</v>
      </c>
      <c r="AI40" s="22"/>
      <c r="AJ40" s="22"/>
      <c r="AK40" s="22" t="str">
        <f>IFERROR(VLOOKUP(ROWS($AH$9:AH40),$AG$9:$AH$162,2,0),"")</f>
        <v>W jump</v>
      </c>
      <c r="AL40" s="22"/>
      <c r="AM40" s="22"/>
      <c r="AN40" s="22"/>
      <c r="AO40" s="22">
        <f>IF(ISNUMBER(SEARCH($B$12,AP40)),MAX($AO$8:AO39)+1,0)</f>
        <v>32</v>
      </c>
      <c r="AP40" s="4" t="s">
        <v>60</v>
      </c>
      <c r="AQ40" s="22"/>
      <c r="AR40" s="22"/>
      <c r="AS40" s="22" t="str">
        <f>IFERROR(VLOOKUP(ROWS($AP$9:AP40),$AO$9:$AP$162,2,0),"")</f>
        <v>W jump</v>
      </c>
      <c r="AT40" s="22"/>
      <c r="AU40" s="22"/>
      <c r="AV40" s="22"/>
      <c r="AW40" s="35">
        <f>IF(ISNUMBER(SEARCH($B$13,AX40)),MAX($AW$8:AW39)+1,0)</f>
        <v>32</v>
      </c>
      <c r="AX40" s="4" t="s">
        <v>60</v>
      </c>
      <c r="AY40" s="22"/>
      <c r="AZ40" s="22"/>
      <c r="BA40" s="35" t="str">
        <f>IFERROR(VLOOKUP(ROWS($AX$9:AX40),$AW$9:$AX$162,2,0),"")</f>
        <v>W jump</v>
      </c>
      <c r="BB40" s="22"/>
      <c r="BC40" s="22"/>
      <c r="BD40" s="22"/>
      <c r="BE40" s="35">
        <f>IF(ISNUMBER(SEARCH($B$14,BF40)),MAX($BE$8:BE39)+1,0)</f>
        <v>32</v>
      </c>
      <c r="BF40" s="4" t="s">
        <v>60</v>
      </c>
      <c r="BG40" s="22"/>
      <c r="BH40" s="22"/>
      <c r="BI40" s="35" t="str">
        <f>IFERROR(VLOOKUP(ROWS($BF$9:BF40),$BE$9:$BF$162,2,0),"")</f>
        <v>W jump</v>
      </c>
      <c r="BJ40" s="22"/>
      <c r="BK40" s="22"/>
      <c r="BL40" s="22"/>
      <c r="BM40" s="35">
        <f>IF(ISNUMBER(SEARCH($B$15,BN40)),MAX($BM$8:BM39)+1,0)</f>
        <v>32</v>
      </c>
      <c r="BN40" s="4" t="s">
        <v>60</v>
      </c>
      <c r="BO40" s="22"/>
      <c r="BP40" s="22"/>
      <c r="BQ40" s="35" t="str">
        <f>IFERROR(VLOOKUP(ROWS($BN$9:BN40),$BM$9:$BN$162,2,0),"")</f>
        <v>W jump</v>
      </c>
      <c r="BR40" s="22"/>
      <c r="BS40" s="22"/>
      <c r="BT40" s="22"/>
      <c r="BU40" s="35">
        <f>IF(ISNUMBER(SEARCH($B$16,BV40)),MAX($BU$8:BU39)+1,0)</f>
        <v>32</v>
      </c>
      <c r="BV40" s="4" t="s">
        <v>60</v>
      </c>
      <c r="BW40" s="22"/>
      <c r="BX40" s="22"/>
      <c r="BY40" s="35" t="str">
        <f>IFERROR(VLOOKUP(ROWS($BV$9:BV40),$BU$9:$BV$162,2,0),"")</f>
        <v>W jump</v>
      </c>
      <c r="BZ40" s="22"/>
      <c r="CA40" s="22"/>
      <c r="CB40" s="22"/>
      <c r="CC40" s="35">
        <f>IF(ISNUMBER(SEARCH($B$17,CD40)),MAX($CC$8:CC39)+1,0)</f>
        <v>32</v>
      </c>
      <c r="CD40" s="4" t="s">
        <v>60</v>
      </c>
      <c r="CE40" s="22"/>
      <c r="CF40" s="22"/>
      <c r="CG40" s="35" t="str">
        <f>IFERROR(VLOOKUP(ROWS($CD$9:CD40),$CC$9:$CD$162,2,0),"")</f>
        <v>W jump</v>
      </c>
      <c r="CH40" s="22"/>
      <c r="CI40" s="22"/>
      <c r="CJ40" s="22"/>
      <c r="CK40" s="35">
        <f>IF(ISNUMBER(SEARCH($B$18,CL40)),MAX($CK$8:CK39)+1,0)</f>
        <v>32</v>
      </c>
      <c r="CL40" s="4" t="s">
        <v>60</v>
      </c>
      <c r="CM40" s="22"/>
      <c r="CN40" s="22"/>
      <c r="CO40" s="35" t="str">
        <f>IFERROR(VLOOKUP(ROWS($CL$9:CL40),$CK$9:$CL$162,2,0),"")</f>
        <v>W jump</v>
      </c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</row>
    <row r="41" spans="1:109" hidden="1" x14ac:dyDescent="0.2">
      <c r="A41" s="22"/>
      <c r="B41" s="22"/>
      <c r="C41" s="22"/>
      <c r="D41" s="40"/>
      <c r="E41" s="40"/>
      <c r="F41" s="40"/>
      <c r="G41" s="22"/>
      <c r="H41" s="40"/>
      <c r="I41" s="22"/>
      <c r="J41" s="22"/>
      <c r="K41" s="22"/>
      <c r="L41" s="22"/>
      <c r="M41" s="36"/>
      <c r="N41" s="36" t="b">
        <f>IF(D36="Yes",IF(M68="Yes","Yes","No"))</f>
        <v>0</v>
      </c>
      <c r="P41" s="22"/>
      <c r="Q41" s="22">
        <f>IF(ISNUMBER(SEARCH($B$9,R41)),MAX($Q$8:Q40)+1,0)</f>
        <v>33</v>
      </c>
      <c r="R41" s="5" t="s">
        <v>61</v>
      </c>
      <c r="S41" s="22"/>
      <c r="T41" s="22"/>
      <c r="U41" s="22" t="str">
        <f>IFERROR(VLOOKUP(ROWS($R$9:R41),$Q$9:$R$162,2,0),"")</f>
        <v>Arabesque</v>
      </c>
      <c r="V41" s="22"/>
      <c r="W41" s="22"/>
      <c r="X41" s="22"/>
      <c r="Y41" s="22">
        <f>IF(ISNUMBER(SEARCH($B$10,Z41)),MAX($Y$8:Y40)+1,0)</f>
        <v>33</v>
      </c>
      <c r="Z41" s="5" t="s">
        <v>61</v>
      </c>
      <c r="AA41" s="22"/>
      <c r="AB41" s="22"/>
      <c r="AC41" s="22" t="str">
        <f>IFERROR(VLOOKUP(ROWS($Z$9:Z41),$Y$9:$Z$162,2,0),"")</f>
        <v>Arabesque</v>
      </c>
      <c r="AD41" s="22"/>
      <c r="AE41" s="22"/>
      <c r="AF41" s="22"/>
      <c r="AG41" s="22">
        <f>IF(ISNUMBER(SEARCH($B$11,AH41)),MAX($AG$8:AG40)+1,0)</f>
        <v>33</v>
      </c>
      <c r="AH41" s="5" t="s">
        <v>61</v>
      </c>
      <c r="AI41" s="22"/>
      <c r="AJ41" s="22"/>
      <c r="AK41" s="22" t="str">
        <f>IFERROR(VLOOKUP(ROWS($AH$9:AH41),$AG$9:$AH$162,2,0),"")</f>
        <v>Arabesque</v>
      </c>
      <c r="AL41" s="22"/>
      <c r="AM41" s="22"/>
      <c r="AN41" s="22"/>
      <c r="AO41" s="22">
        <f>IF(ISNUMBER(SEARCH($B$12,AP41)),MAX($AO$8:AO40)+1,0)</f>
        <v>33</v>
      </c>
      <c r="AP41" s="5" t="s">
        <v>61</v>
      </c>
      <c r="AQ41" s="22"/>
      <c r="AR41" s="22"/>
      <c r="AS41" s="22" t="str">
        <f>IFERROR(VLOOKUP(ROWS($AP$9:AP41),$AO$9:$AP$162,2,0),"")</f>
        <v>Arabesque</v>
      </c>
      <c r="AT41" s="22"/>
      <c r="AU41" s="22"/>
      <c r="AV41" s="22"/>
      <c r="AW41" s="35">
        <f>IF(ISNUMBER(SEARCH($B$13,AX41)),MAX($AW$8:AW40)+1,0)</f>
        <v>33</v>
      </c>
      <c r="AX41" s="5" t="s">
        <v>61</v>
      </c>
      <c r="AY41" s="22"/>
      <c r="AZ41" s="22"/>
      <c r="BA41" s="35" t="str">
        <f>IFERROR(VLOOKUP(ROWS($AX$9:AX41),$AW$9:$AX$162,2,0),"")</f>
        <v>Arabesque</v>
      </c>
      <c r="BB41" s="22"/>
      <c r="BC41" s="22"/>
      <c r="BD41" s="22"/>
      <c r="BE41" s="35">
        <f>IF(ISNUMBER(SEARCH($B$14,BF41)),MAX($BE$8:BE40)+1,0)</f>
        <v>33</v>
      </c>
      <c r="BF41" s="5" t="s">
        <v>61</v>
      </c>
      <c r="BG41" s="22"/>
      <c r="BH41" s="22"/>
      <c r="BI41" s="35" t="str">
        <f>IFERROR(VLOOKUP(ROWS($BF$9:BF41),$BE$9:$BF$162,2,0),"")</f>
        <v>Arabesque</v>
      </c>
      <c r="BJ41" s="22"/>
      <c r="BK41" s="22"/>
      <c r="BL41" s="22"/>
      <c r="BM41" s="35">
        <f>IF(ISNUMBER(SEARCH($B$15,BN41)),MAX($BM$8:BM40)+1,0)</f>
        <v>33</v>
      </c>
      <c r="BN41" s="5" t="s">
        <v>61</v>
      </c>
      <c r="BO41" s="22"/>
      <c r="BP41" s="22"/>
      <c r="BQ41" s="35" t="str">
        <f>IFERROR(VLOOKUP(ROWS($BN$9:BN41),$BM$9:$BN$162,2,0),"")</f>
        <v>Arabesque</v>
      </c>
      <c r="BR41" s="22"/>
      <c r="BS41" s="22"/>
      <c r="BT41" s="22"/>
      <c r="BU41" s="35">
        <f>IF(ISNUMBER(SEARCH($B$16,BV41)),MAX($BU$8:BU40)+1,0)</f>
        <v>33</v>
      </c>
      <c r="BV41" s="5" t="s">
        <v>61</v>
      </c>
      <c r="BW41" s="22"/>
      <c r="BX41" s="22"/>
      <c r="BY41" s="35" t="str">
        <f>IFERROR(VLOOKUP(ROWS($BV$9:BV41),$BU$9:$BV$162,2,0),"")</f>
        <v>Arabesque</v>
      </c>
      <c r="BZ41" s="22"/>
      <c r="CA41" s="22"/>
      <c r="CB41" s="22"/>
      <c r="CC41" s="35">
        <f>IF(ISNUMBER(SEARCH($B$17,CD41)),MAX($CC$8:CC40)+1,0)</f>
        <v>33</v>
      </c>
      <c r="CD41" s="5" t="s">
        <v>61</v>
      </c>
      <c r="CE41" s="22"/>
      <c r="CF41" s="22"/>
      <c r="CG41" s="35" t="str">
        <f>IFERROR(VLOOKUP(ROWS($CD$9:CD41),$CC$9:$CD$162,2,0),"")</f>
        <v>Arabesque</v>
      </c>
      <c r="CH41" s="22"/>
      <c r="CI41" s="22"/>
      <c r="CJ41" s="22"/>
      <c r="CK41" s="35">
        <f>IF(ISNUMBER(SEARCH($B$18,CL41)),MAX($CK$8:CK40)+1,0)</f>
        <v>33</v>
      </c>
      <c r="CL41" s="5" t="s">
        <v>61</v>
      </c>
      <c r="CM41" s="22"/>
      <c r="CN41" s="22"/>
      <c r="CO41" s="35" t="str">
        <f>IFERROR(VLOOKUP(ROWS($CL$9:CL41),$CK$9:$CL$162,2,0),"")</f>
        <v>Arabesque</v>
      </c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</row>
    <row r="42" spans="1:109" hidden="1" x14ac:dyDescent="0.2">
      <c r="A42" s="22"/>
      <c r="B42" s="22"/>
      <c r="C42" s="22"/>
      <c r="D42" s="40"/>
      <c r="E42" s="40"/>
      <c r="F42" s="40"/>
      <c r="G42" s="22"/>
      <c r="H42" s="40"/>
      <c r="I42" s="22"/>
      <c r="J42" s="22"/>
      <c r="K42" s="22"/>
      <c r="L42" s="22"/>
      <c r="M42" s="42" t="s">
        <v>199</v>
      </c>
      <c r="N42" s="36"/>
      <c r="P42" s="22"/>
      <c r="Q42" s="22">
        <f>IF(ISNUMBER(SEARCH($B$9,R42)),MAX($Q$8:Q41)+1,0)</f>
        <v>34</v>
      </c>
      <c r="R42" s="4" t="s">
        <v>62</v>
      </c>
      <c r="S42" s="22"/>
      <c r="T42" s="22"/>
      <c r="U42" s="22" t="str">
        <f>IFERROR(VLOOKUP(ROWS($R$9:R42),$Q$9:$R$162,2,0),"")</f>
        <v>Japana (flat back, chest to floor)</v>
      </c>
      <c r="V42" s="22"/>
      <c r="W42" s="22"/>
      <c r="X42" s="22"/>
      <c r="Y42" s="22">
        <f>IF(ISNUMBER(SEARCH($B$10,Z42)),MAX($Y$8:Y41)+1,0)</f>
        <v>34</v>
      </c>
      <c r="Z42" s="4" t="s">
        <v>62</v>
      </c>
      <c r="AA42" s="22"/>
      <c r="AB42" s="22"/>
      <c r="AC42" s="22" t="str">
        <f>IFERROR(VLOOKUP(ROWS($Z$9:Z42),$Y$9:$Z$162,2,0),"")</f>
        <v>Japana (flat back, chest to floor)</v>
      </c>
      <c r="AD42" s="22"/>
      <c r="AE42" s="22"/>
      <c r="AF42" s="22"/>
      <c r="AG42" s="22">
        <f>IF(ISNUMBER(SEARCH($B$11,AH42)),MAX($AG$8:AG41)+1,0)</f>
        <v>34</v>
      </c>
      <c r="AH42" s="4" t="s">
        <v>62</v>
      </c>
      <c r="AI42" s="22"/>
      <c r="AJ42" s="22"/>
      <c r="AK42" s="22" t="str">
        <f>IFERROR(VLOOKUP(ROWS($AH$9:AH42),$AG$9:$AH$162,2,0),"")</f>
        <v>Japana (flat back, chest to floor)</v>
      </c>
      <c r="AL42" s="22"/>
      <c r="AM42" s="22"/>
      <c r="AN42" s="22"/>
      <c r="AO42" s="22">
        <f>IF(ISNUMBER(SEARCH($B$12,AP42)),MAX($AO$8:AO41)+1,0)</f>
        <v>34</v>
      </c>
      <c r="AP42" s="4" t="s">
        <v>62</v>
      </c>
      <c r="AQ42" s="22"/>
      <c r="AR42" s="22"/>
      <c r="AS42" s="22" t="str">
        <f>IFERROR(VLOOKUP(ROWS($AP$9:AP42),$AO$9:$AP$162,2,0),"")</f>
        <v>Japana (flat back, chest to floor)</v>
      </c>
      <c r="AT42" s="22"/>
      <c r="AU42" s="22"/>
      <c r="AV42" s="22"/>
      <c r="AW42" s="35">
        <f>IF(ISNUMBER(SEARCH($B$13,AX42)),MAX($AW$8:AW41)+1,0)</f>
        <v>34</v>
      </c>
      <c r="AX42" s="4" t="s">
        <v>62</v>
      </c>
      <c r="AY42" s="22"/>
      <c r="AZ42" s="22"/>
      <c r="BA42" s="35" t="str">
        <f>IFERROR(VLOOKUP(ROWS($AX$9:AX42),$AW$9:$AX$162,2,0),"")</f>
        <v>Japana (flat back, chest to floor)</v>
      </c>
      <c r="BB42" s="22"/>
      <c r="BC42" s="22"/>
      <c r="BD42" s="22"/>
      <c r="BE42" s="35">
        <f>IF(ISNUMBER(SEARCH($B$14,BF42)),MAX($BE$8:BE41)+1,0)</f>
        <v>34</v>
      </c>
      <c r="BF42" s="4" t="s">
        <v>62</v>
      </c>
      <c r="BG42" s="22"/>
      <c r="BH42" s="22"/>
      <c r="BI42" s="35" t="str">
        <f>IFERROR(VLOOKUP(ROWS($BF$9:BF42),$BE$9:$BF$162,2,0),"")</f>
        <v>Japana (flat back, chest to floor)</v>
      </c>
      <c r="BJ42" s="22"/>
      <c r="BK42" s="22"/>
      <c r="BL42" s="22"/>
      <c r="BM42" s="35">
        <f>IF(ISNUMBER(SEARCH($B$15,BN42)),MAX($BM$8:BM41)+1,0)</f>
        <v>34</v>
      </c>
      <c r="BN42" s="4" t="s">
        <v>62</v>
      </c>
      <c r="BO42" s="22"/>
      <c r="BP42" s="22"/>
      <c r="BQ42" s="35" t="str">
        <f>IFERROR(VLOOKUP(ROWS($BN$9:BN42),$BM$9:$BN$162,2,0),"")</f>
        <v>Japana (flat back, chest to floor)</v>
      </c>
      <c r="BR42" s="22"/>
      <c r="BS42" s="22"/>
      <c r="BT42" s="22"/>
      <c r="BU42" s="35">
        <f>IF(ISNUMBER(SEARCH($B$16,BV42)),MAX($BU$8:BU41)+1,0)</f>
        <v>34</v>
      </c>
      <c r="BV42" s="4" t="s">
        <v>62</v>
      </c>
      <c r="BW42" s="22"/>
      <c r="BX42" s="22"/>
      <c r="BY42" s="35" t="str">
        <f>IFERROR(VLOOKUP(ROWS($BV$9:BV42),$BU$9:$BV$162,2,0),"")</f>
        <v>Japana (flat back, chest to floor)</v>
      </c>
      <c r="BZ42" s="22"/>
      <c r="CA42" s="22"/>
      <c r="CB42" s="22"/>
      <c r="CC42" s="35">
        <f>IF(ISNUMBER(SEARCH($B$17,CD42)),MAX($CC$8:CC41)+1,0)</f>
        <v>34</v>
      </c>
      <c r="CD42" s="4" t="s">
        <v>62</v>
      </c>
      <c r="CE42" s="22"/>
      <c r="CF42" s="22"/>
      <c r="CG42" s="35" t="str">
        <f>IFERROR(VLOOKUP(ROWS($CD$9:CD42),$CC$9:$CD$162,2,0),"")</f>
        <v>Japana (flat back, chest to floor)</v>
      </c>
      <c r="CH42" s="22"/>
      <c r="CI42" s="22"/>
      <c r="CJ42" s="22"/>
      <c r="CK42" s="35">
        <f>IF(ISNUMBER(SEARCH($B$18,CL42)),MAX($CK$8:CK41)+1,0)</f>
        <v>34</v>
      </c>
      <c r="CL42" s="4" t="s">
        <v>62</v>
      </c>
      <c r="CM42" s="22"/>
      <c r="CN42" s="22"/>
      <c r="CO42" s="35" t="str">
        <f>IFERROR(VLOOKUP(ROWS($CL$9:CL42),$CK$9:$CL$162,2,0),"")</f>
        <v>Japana (flat back, chest to floor)</v>
      </c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</row>
    <row r="43" spans="1:109" hidden="1" x14ac:dyDescent="0.2">
      <c r="A43" s="22"/>
      <c r="B43" s="22"/>
      <c r="C43" s="22"/>
      <c r="D43" s="40"/>
      <c r="E43" s="40"/>
      <c r="F43" s="40"/>
      <c r="G43" s="22"/>
      <c r="H43" s="40"/>
      <c r="I43" s="22"/>
      <c r="J43" s="22"/>
      <c r="K43" s="22"/>
      <c r="L43" s="22"/>
      <c r="M43" s="37" t="s">
        <v>201</v>
      </c>
      <c r="N43" s="43" t="s">
        <v>197</v>
      </c>
      <c r="P43" s="22"/>
      <c r="Q43" s="22">
        <f>IF(ISNUMBER(SEARCH($B$9,R43)),MAX($Q$8:Q42)+1,0)</f>
        <v>35</v>
      </c>
      <c r="R43" s="4" t="s">
        <v>63</v>
      </c>
      <c r="S43" s="22"/>
      <c r="T43" s="22"/>
      <c r="U43" s="22" t="str">
        <f>IFERROR(VLOOKUP(ROWS($R$9:R43),$Q$9:$R$162,2,0),"")</f>
        <v>Fall to prone push to Front Support</v>
      </c>
      <c r="V43" s="22"/>
      <c r="W43" s="22"/>
      <c r="X43" s="22"/>
      <c r="Y43" s="22">
        <f>IF(ISNUMBER(SEARCH($B$10,Z43)),MAX($Y$8:Y42)+1,0)</f>
        <v>35</v>
      </c>
      <c r="Z43" s="4" t="s">
        <v>63</v>
      </c>
      <c r="AA43" s="22"/>
      <c r="AB43" s="22"/>
      <c r="AC43" s="22" t="str">
        <f>IFERROR(VLOOKUP(ROWS($Z$9:Z43),$Y$9:$Z$162,2,0),"")</f>
        <v>Fall to prone push to Front Support</v>
      </c>
      <c r="AD43" s="22"/>
      <c r="AE43" s="22"/>
      <c r="AF43" s="22"/>
      <c r="AG43" s="22">
        <f>IF(ISNUMBER(SEARCH($B$11,AH43)),MAX($AG$8:AG42)+1,0)</f>
        <v>35</v>
      </c>
      <c r="AH43" s="4" t="s">
        <v>63</v>
      </c>
      <c r="AI43" s="22"/>
      <c r="AJ43" s="22"/>
      <c r="AK43" s="22" t="str">
        <f>IFERROR(VLOOKUP(ROWS($AH$9:AH43),$AG$9:$AH$162,2,0),"")</f>
        <v>Fall to prone push to Front Support</v>
      </c>
      <c r="AL43" s="22"/>
      <c r="AM43" s="22"/>
      <c r="AN43" s="22"/>
      <c r="AO43" s="22">
        <f>IF(ISNUMBER(SEARCH($B$12,AP43)),MAX($AO$8:AO42)+1,0)</f>
        <v>35</v>
      </c>
      <c r="AP43" s="4" t="s">
        <v>63</v>
      </c>
      <c r="AQ43" s="22"/>
      <c r="AR43" s="22"/>
      <c r="AS43" s="22" t="str">
        <f>IFERROR(VLOOKUP(ROWS($AP$9:AP43),$AO$9:$AP$162,2,0),"")</f>
        <v>Fall to prone push to Front Support</v>
      </c>
      <c r="AT43" s="22"/>
      <c r="AU43" s="22"/>
      <c r="AV43" s="22"/>
      <c r="AW43" s="35">
        <f>IF(ISNUMBER(SEARCH($B$13,AX43)),MAX($AW$8:AW42)+1,0)</f>
        <v>35</v>
      </c>
      <c r="AX43" s="4" t="s">
        <v>63</v>
      </c>
      <c r="AY43" s="22"/>
      <c r="AZ43" s="22"/>
      <c r="BA43" s="35" t="str">
        <f>IFERROR(VLOOKUP(ROWS($AX$9:AX43),$AW$9:$AX$162,2,0),"")</f>
        <v>Fall to prone push to Front Support</v>
      </c>
      <c r="BB43" s="22"/>
      <c r="BC43" s="22"/>
      <c r="BD43" s="22"/>
      <c r="BE43" s="35">
        <f>IF(ISNUMBER(SEARCH($B$14,BF43)),MAX($BE$8:BE42)+1,0)</f>
        <v>35</v>
      </c>
      <c r="BF43" s="4" t="s">
        <v>63</v>
      </c>
      <c r="BG43" s="22"/>
      <c r="BH43" s="22"/>
      <c r="BI43" s="35" t="str">
        <f>IFERROR(VLOOKUP(ROWS($BF$9:BF43),$BE$9:$BF$162,2,0),"")</f>
        <v>Fall to prone push to Front Support</v>
      </c>
      <c r="BJ43" s="22"/>
      <c r="BK43" s="22"/>
      <c r="BL43" s="22"/>
      <c r="BM43" s="35">
        <f>IF(ISNUMBER(SEARCH($B$15,BN43)),MAX($BM$8:BM42)+1,0)</f>
        <v>35</v>
      </c>
      <c r="BN43" s="4" t="s">
        <v>63</v>
      </c>
      <c r="BO43" s="22"/>
      <c r="BP43" s="22"/>
      <c r="BQ43" s="35" t="str">
        <f>IFERROR(VLOOKUP(ROWS($BN$9:BN43),$BM$9:$BN$162,2,0),"")</f>
        <v>Fall to prone push to Front Support</v>
      </c>
      <c r="BR43" s="22"/>
      <c r="BS43" s="22"/>
      <c r="BT43" s="22"/>
      <c r="BU43" s="35">
        <f>IF(ISNUMBER(SEARCH($B$16,BV43)),MAX($BU$8:BU42)+1,0)</f>
        <v>35</v>
      </c>
      <c r="BV43" s="4" t="s">
        <v>63</v>
      </c>
      <c r="BW43" s="22"/>
      <c r="BX43" s="22"/>
      <c r="BY43" s="35" t="str">
        <f>IFERROR(VLOOKUP(ROWS($BV$9:BV43),$BU$9:$BV$162,2,0),"")</f>
        <v>Fall to prone push to Front Support</v>
      </c>
      <c r="BZ43" s="22"/>
      <c r="CA43" s="22"/>
      <c r="CB43" s="22"/>
      <c r="CC43" s="35">
        <f>IF(ISNUMBER(SEARCH($B$17,CD43)),MAX($CC$8:CC42)+1,0)</f>
        <v>35</v>
      </c>
      <c r="CD43" s="4" t="s">
        <v>63</v>
      </c>
      <c r="CE43" s="22"/>
      <c r="CF43" s="22"/>
      <c r="CG43" s="35" t="str">
        <f>IFERROR(VLOOKUP(ROWS($CD$9:CD43),$CC$9:$CD$162,2,0),"")</f>
        <v>Fall to prone push to Front Support</v>
      </c>
      <c r="CH43" s="22"/>
      <c r="CI43" s="22"/>
      <c r="CJ43" s="22"/>
      <c r="CK43" s="35">
        <f>IF(ISNUMBER(SEARCH($B$18,CL43)),MAX($CK$8:CK42)+1,0)</f>
        <v>35</v>
      </c>
      <c r="CL43" s="4" t="s">
        <v>63</v>
      </c>
      <c r="CM43" s="22"/>
      <c r="CN43" s="22"/>
      <c r="CO43" s="35" t="str">
        <f>IFERROR(VLOOKUP(ROWS($CL$9:CL43),$CK$9:$CL$162,2,0),"")</f>
        <v>Fall to prone push to Front Support</v>
      </c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</row>
    <row r="44" spans="1:109" hidden="1" x14ac:dyDescent="0.2">
      <c r="A44" s="22"/>
      <c r="B44" s="22"/>
      <c r="C44" s="22"/>
      <c r="D44" s="40"/>
      <c r="E44" s="40"/>
      <c r="F44" s="40"/>
      <c r="G44" s="22"/>
      <c r="H44" s="40"/>
      <c r="I44" s="22"/>
      <c r="J44" s="22"/>
      <c r="K44" s="22"/>
      <c r="L44" s="22"/>
      <c r="M44" s="37" t="s">
        <v>203</v>
      </c>
      <c r="N44" s="36" t="str">
        <f>IF(N41="Yes",IF(N35="Yes",IF(N38="Yes","Yes","No"),"No"),"No")</f>
        <v>No</v>
      </c>
      <c r="P44" s="22"/>
      <c r="Q44" s="22">
        <f>IF(ISNUMBER(SEARCH($B$9,R44)),MAX($Q$8:Q43)+1,0)</f>
        <v>36</v>
      </c>
      <c r="R44" s="4" t="s">
        <v>64</v>
      </c>
      <c r="S44" s="22"/>
      <c r="T44" s="22"/>
      <c r="U44" s="22" t="str">
        <f>IFERROR(VLOOKUP(ROWS($R$9:R44),$Q$9:$R$162,2,0),"")</f>
        <v>Swedish Fall</v>
      </c>
      <c r="V44" s="22"/>
      <c r="W44" s="22"/>
      <c r="X44" s="22"/>
      <c r="Y44" s="22">
        <f>IF(ISNUMBER(SEARCH($B$10,Z44)),MAX($Y$8:Y43)+1,0)</f>
        <v>36</v>
      </c>
      <c r="Z44" s="4" t="s">
        <v>64</v>
      </c>
      <c r="AA44" s="22"/>
      <c r="AB44" s="22"/>
      <c r="AC44" s="22" t="str">
        <f>IFERROR(VLOOKUP(ROWS($Z$9:Z44),$Y$9:$Z$162,2,0),"")</f>
        <v>Swedish Fall</v>
      </c>
      <c r="AD44" s="22"/>
      <c r="AE44" s="22"/>
      <c r="AF44" s="22"/>
      <c r="AG44" s="22">
        <f>IF(ISNUMBER(SEARCH($B$11,AH44)),MAX($AG$8:AG43)+1,0)</f>
        <v>36</v>
      </c>
      <c r="AH44" s="4" t="s">
        <v>64</v>
      </c>
      <c r="AI44" s="22"/>
      <c r="AJ44" s="22"/>
      <c r="AK44" s="22" t="str">
        <f>IFERROR(VLOOKUP(ROWS($AH$9:AH44),$AG$9:$AH$162,2,0),"")</f>
        <v>Swedish Fall</v>
      </c>
      <c r="AL44" s="22"/>
      <c r="AM44" s="22"/>
      <c r="AN44" s="22"/>
      <c r="AO44" s="22">
        <f>IF(ISNUMBER(SEARCH($B$12,AP44)),MAX($AO$8:AO43)+1,0)</f>
        <v>36</v>
      </c>
      <c r="AP44" s="4" t="s">
        <v>64</v>
      </c>
      <c r="AQ44" s="22"/>
      <c r="AR44" s="22"/>
      <c r="AS44" s="22" t="str">
        <f>IFERROR(VLOOKUP(ROWS($AP$9:AP44),$AO$9:$AP$162,2,0),"")</f>
        <v>Swedish Fall</v>
      </c>
      <c r="AT44" s="22"/>
      <c r="AU44" s="22"/>
      <c r="AV44" s="22"/>
      <c r="AW44" s="35">
        <f>IF(ISNUMBER(SEARCH($B$13,AX44)),MAX($AW$8:AW43)+1,0)</f>
        <v>36</v>
      </c>
      <c r="AX44" s="4" t="s">
        <v>64</v>
      </c>
      <c r="AY44" s="22"/>
      <c r="AZ44" s="22"/>
      <c r="BA44" s="35" t="str">
        <f>IFERROR(VLOOKUP(ROWS($AX$9:AX44),$AW$9:$AX$162,2,0),"")</f>
        <v>Swedish Fall</v>
      </c>
      <c r="BB44" s="22"/>
      <c r="BC44" s="22"/>
      <c r="BD44" s="22"/>
      <c r="BE44" s="35">
        <f>IF(ISNUMBER(SEARCH($B$14,BF44)),MAX($BE$8:BE43)+1,0)</f>
        <v>36</v>
      </c>
      <c r="BF44" s="4" t="s">
        <v>64</v>
      </c>
      <c r="BG44" s="22"/>
      <c r="BH44" s="22"/>
      <c r="BI44" s="35" t="str">
        <f>IFERROR(VLOOKUP(ROWS($BF$9:BF44),$BE$9:$BF$162,2,0),"")</f>
        <v>Swedish Fall</v>
      </c>
      <c r="BJ44" s="22"/>
      <c r="BK44" s="22"/>
      <c r="BL44" s="22"/>
      <c r="BM44" s="35">
        <f>IF(ISNUMBER(SEARCH($B$15,BN44)),MAX($BM$8:BM43)+1,0)</f>
        <v>36</v>
      </c>
      <c r="BN44" s="4" t="s">
        <v>64</v>
      </c>
      <c r="BO44" s="22"/>
      <c r="BP44" s="22"/>
      <c r="BQ44" s="35" t="str">
        <f>IFERROR(VLOOKUP(ROWS($BN$9:BN44),$BM$9:$BN$162,2,0),"")</f>
        <v>Swedish Fall</v>
      </c>
      <c r="BR44" s="22"/>
      <c r="BS44" s="22"/>
      <c r="BT44" s="22"/>
      <c r="BU44" s="35">
        <f>IF(ISNUMBER(SEARCH($B$16,BV44)),MAX($BU$8:BU43)+1,0)</f>
        <v>36</v>
      </c>
      <c r="BV44" s="4" t="s">
        <v>64</v>
      </c>
      <c r="BW44" s="22"/>
      <c r="BX44" s="22"/>
      <c r="BY44" s="35" t="str">
        <f>IFERROR(VLOOKUP(ROWS($BV$9:BV44),$BU$9:$BV$162,2,0),"")</f>
        <v>Swedish Fall</v>
      </c>
      <c r="BZ44" s="22"/>
      <c r="CA44" s="22"/>
      <c r="CB44" s="22"/>
      <c r="CC44" s="35">
        <f>IF(ISNUMBER(SEARCH($B$17,CD44)),MAX($CC$8:CC43)+1,0)</f>
        <v>36</v>
      </c>
      <c r="CD44" s="4" t="s">
        <v>64</v>
      </c>
      <c r="CE44" s="22"/>
      <c r="CF44" s="22"/>
      <c r="CG44" s="35" t="str">
        <f>IFERROR(VLOOKUP(ROWS($CD$9:CD44),$CC$9:$CD$162,2,0),"")</f>
        <v>Swedish Fall</v>
      </c>
      <c r="CH44" s="22"/>
      <c r="CI44" s="22"/>
      <c r="CJ44" s="22"/>
      <c r="CK44" s="35">
        <f>IF(ISNUMBER(SEARCH($B$18,CL44)),MAX($CK$8:CK43)+1,0)</f>
        <v>36</v>
      </c>
      <c r="CL44" s="4" t="s">
        <v>64</v>
      </c>
      <c r="CM44" s="22"/>
      <c r="CN44" s="22"/>
      <c r="CO44" s="35" t="str">
        <f>IFERROR(VLOOKUP(ROWS($CL$9:CL44),$CK$9:$CL$162,2,0),"")</f>
        <v>Swedish Fall</v>
      </c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</row>
    <row r="45" spans="1:109" hidden="1" x14ac:dyDescent="0.2">
      <c r="A45" s="22"/>
      <c r="B45" s="22"/>
      <c r="C45" s="22"/>
      <c r="D45" s="40"/>
      <c r="E45" s="40"/>
      <c r="F45" s="40"/>
      <c r="G45" s="22"/>
      <c r="H45" s="40"/>
      <c r="I45" s="22"/>
      <c r="J45" s="22"/>
      <c r="K45" s="22"/>
      <c r="L45" s="22"/>
      <c r="M45" s="37" t="s">
        <v>202</v>
      </c>
      <c r="N45" s="22"/>
      <c r="P45" s="22"/>
      <c r="Q45" s="22">
        <f>IF(ISNUMBER(SEARCH($B$9,R45)),MAX($Q$8:Q44)+1,0)</f>
        <v>37</v>
      </c>
      <c r="R45" s="4" t="s">
        <v>65</v>
      </c>
      <c r="S45" s="22"/>
      <c r="T45" s="22"/>
      <c r="U45" s="22" t="str">
        <f>IFERROR(VLOOKUP(ROWS($R$9:R45),$Q$9:$R$162,2,0),"")</f>
        <v>Piked V sit (no supp.)</v>
      </c>
      <c r="V45" s="22"/>
      <c r="W45" s="22"/>
      <c r="X45" s="22"/>
      <c r="Y45" s="22">
        <f>IF(ISNUMBER(SEARCH($B$10,Z45)),MAX($Y$8:Y44)+1,0)</f>
        <v>37</v>
      </c>
      <c r="Z45" s="4" t="s">
        <v>65</v>
      </c>
      <c r="AA45" s="22"/>
      <c r="AB45" s="22"/>
      <c r="AC45" s="22" t="str">
        <f>IFERROR(VLOOKUP(ROWS($Z$9:Z45),$Y$9:$Z$162,2,0),"")</f>
        <v>Piked V sit (no supp.)</v>
      </c>
      <c r="AD45" s="22"/>
      <c r="AE45" s="22"/>
      <c r="AF45" s="22"/>
      <c r="AG45" s="22">
        <f>IF(ISNUMBER(SEARCH($B$11,AH45)),MAX($AG$8:AG44)+1,0)</f>
        <v>37</v>
      </c>
      <c r="AH45" s="4" t="s">
        <v>65</v>
      </c>
      <c r="AI45" s="22"/>
      <c r="AJ45" s="22"/>
      <c r="AK45" s="22" t="str">
        <f>IFERROR(VLOOKUP(ROWS($AH$9:AH45),$AG$9:$AH$162,2,0),"")</f>
        <v>Piked V sit (no supp.)</v>
      </c>
      <c r="AL45" s="22"/>
      <c r="AM45" s="22"/>
      <c r="AN45" s="22"/>
      <c r="AO45" s="22">
        <f>IF(ISNUMBER(SEARCH($B$12,AP45)),MAX($AO$8:AO44)+1,0)</f>
        <v>37</v>
      </c>
      <c r="AP45" s="4" t="s">
        <v>65</v>
      </c>
      <c r="AQ45" s="22"/>
      <c r="AR45" s="22"/>
      <c r="AS45" s="22" t="str">
        <f>IFERROR(VLOOKUP(ROWS($AP$9:AP45),$AO$9:$AP$162,2,0),"")</f>
        <v>Piked V sit (no supp.)</v>
      </c>
      <c r="AT45" s="22"/>
      <c r="AU45" s="22"/>
      <c r="AV45" s="22"/>
      <c r="AW45" s="35">
        <f>IF(ISNUMBER(SEARCH($B$13,AX45)),MAX($AW$8:AW44)+1,0)</f>
        <v>37</v>
      </c>
      <c r="AX45" s="4" t="s">
        <v>65</v>
      </c>
      <c r="AY45" s="22"/>
      <c r="AZ45" s="22"/>
      <c r="BA45" s="35" t="str">
        <f>IFERROR(VLOOKUP(ROWS($AX$9:AX45),$AW$9:$AX$162,2,0),"")</f>
        <v>Piked V sit (no supp.)</v>
      </c>
      <c r="BB45" s="22"/>
      <c r="BC45" s="22"/>
      <c r="BD45" s="22"/>
      <c r="BE45" s="35">
        <f>IF(ISNUMBER(SEARCH($B$14,BF45)),MAX($BE$8:BE44)+1,0)</f>
        <v>37</v>
      </c>
      <c r="BF45" s="4" t="s">
        <v>65</v>
      </c>
      <c r="BG45" s="22"/>
      <c r="BH45" s="22"/>
      <c r="BI45" s="35" t="str">
        <f>IFERROR(VLOOKUP(ROWS($BF$9:BF45),$BE$9:$BF$162,2,0),"")</f>
        <v>Piked V sit (no supp.)</v>
      </c>
      <c r="BJ45" s="22"/>
      <c r="BK45" s="22"/>
      <c r="BL45" s="22"/>
      <c r="BM45" s="35">
        <f>IF(ISNUMBER(SEARCH($B$15,BN45)),MAX($BM$8:BM44)+1,0)</f>
        <v>37</v>
      </c>
      <c r="BN45" s="4" t="s">
        <v>65</v>
      </c>
      <c r="BO45" s="22"/>
      <c r="BP45" s="22"/>
      <c r="BQ45" s="35" t="str">
        <f>IFERROR(VLOOKUP(ROWS($BN$9:BN45),$BM$9:$BN$162,2,0),"")</f>
        <v>Piked V sit (no supp.)</v>
      </c>
      <c r="BR45" s="22"/>
      <c r="BS45" s="22"/>
      <c r="BT45" s="22"/>
      <c r="BU45" s="35">
        <f>IF(ISNUMBER(SEARCH($B$16,BV45)),MAX($BU$8:BU44)+1,0)</f>
        <v>37</v>
      </c>
      <c r="BV45" s="4" t="s">
        <v>65</v>
      </c>
      <c r="BW45" s="22"/>
      <c r="BX45" s="22"/>
      <c r="BY45" s="35" t="str">
        <f>IFERROR(VLOOKUP(ROWS($BV$9:BV45),$BU$9:$BV$162,2,0),"")</f>
        <v>Piked V sit (no supp.)</v>
      </c>
      <c r="BZ45" s="22"/>
      <c r="CA45" s="22"/>
      <c r="CB45" s="22"/>
      <c r="CC45" s="35">
        <f>IF(ISNUMBER(SEARCH($B$17,CD45)),MAX($CC$8:CC44)+1,0)</f>
        <v>37</v>
      </c>
      <c r="CD45" s="4" t="s">
        <v>65</v>
      </c>
      <c r="CE45" s="22"/>
      <c r="CF45" s="22"/>
      <c r="CG45" s="35" t="str">
        <f>IFERROR(VLOOKUP(ROWS($CD$9:CD45),$CC$9:$CD$162,2,0),"")</f>
        <v>Piked V sit (no supp.)</v>
      </c>
      <c r="CH45" s="22"/>
      <c r="CI45" s="22"/>
      <c r="CJ45" s="22"/>
      <c r="CK45" s="35">
        <f>IF(ISNUMBER(SEARCH($B$18,CL45)),MAX($CK$8:CK44)+1,0)</f>
        <v>37</v>
      </c>
      <c r="CL45" s="4" t="s">
        <v>65</v>
      </c>
      <c r="CM45" s="22"/>
      <c r="CN45" s="22"/>
      <c r="CO45" s="35" t="str">
        <f>IFERROR(VLOOKUP(ROWS($CL$9:CL45),$CK$9:$CL$162,2,0),"")</f>
        <v>Piked V sit (no supp.)</v>
      </c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</row>
    <row r="46" spans="1:109" hidden="1" x14ac:dyDescent="0.2">
      <c r="A46" s="22"/>
      <c r="B46" s="22"/>
      <c r="C46" s="22"/>
      <c r="D46" s="40"/>
      <c r="E46" s="40"/>
      <c r="F46" s="40"/>
      <c r="G46" s="22"/>
      <c r="H46" s="40"/>
      <c r="I46" s="22"/>
      <c r="J46" s="22"/>
      <c r="K46" s="22"/>
      <c r="L46" s="22"/>
      <c r="M46" s="37" t="s">
        <v>219</v>
      </c>
      <c r="N46" s="36"/>
      <c r="P46" s="22"/>
      <c r="Q46" s="22">
        <f>IF(ISNUMBER(SEARCH($B$9,R46)),MAX($Q$8:Q45)+1,0)</f>
        <v>38</v>
      </c>
      <c r="R46" s="4" t="s">
        <v>66</v>
      </c>
      <c r="S46" s="22"/>
      <c r="T46" s="22"/>
      <c r="U46" s="22" t="str">
        <f>IFERROR(VLOOKUP(ROWS($R$9:R46),$Q$9:$R$162,2,0),"")</f>
        <v xml:space="preserve">1/2 lever shown (straight or straddled) </v>
      </c>
      <c r="V46" s="22"/>
      <c r="W46" s="22"/>
      <c r="X46" s="22"/>
      <c r="Y46" s="22">
        <f>IF(ISNUMBER(SEARCH($B$10,Z46)),MAX($Y$8:Y45)+1,0)</f>
        <v>38</v>
      </c>
      <c r="Z46" s="4" t="s">
        <v>66</v>
      </c>
      <c r="AA46" s="22"/>
      <c r="AB46" s="22"/>
      <c r="AC46" s="22" t="str">
        <f>IFERROR(VLOOKUP(ROWS($Z$9:Z46),$Y$9:$Z$162,2,0),"")</f>
        <v xml:space="preserve">1/2 lever shown (straight or straddled) </v>
      </c>
      <c r="AD46" s="22"/>
      <c r="AE46" s="22"/>
      <c r="AF46" s="22"/>
      <c r="AG46" s="22">
        <f>IF(ISNUMBER(SEARCH($B$11,AH46)),MAX($AG$8:AG45)+1,0)</f>
        <v>38</v>
      </c>
      <c r="AH46" s="4" t="s">
        <v>66</v>
      </c>
      <c r="AI46" s="22"/>
      <c r="AJ46" s="22"/>
      <c r="AK46" s="22" t="str">
        <f>IFERROR(VLOOKUP(ROWS($AH$9:AH46),$AG$9:$AH$162,2,0),"")</f>
        <v xml:space="preserve">1/2 lever shown (straight or straddled) </v>
      </c>
      <c r="AL46" s="22"/>
      <c r="AM46" s="22"/>
      <c r="AN46" s="22"/>
      <c r="AO46" s="22">
        <f>IF(ISNUMBER(SEARCH($B$12,AP46)),MAX($AO$8:AO45)+1,0)</f>
        <v>38</v>
      </c>
      <c r="AP46" s="4" t="s">
        <v>66</v>
      </c>
      <c r="AQ46" s="22"/>
      <c r="AR46" s="22"/>
      <c r="AS46" s="22" t="str">
        <f>IFERROR(VLOOKUP(ROWS($AP$9:AP46),$AO$9:$AP$162,2,0),"")</f>
        <v xml:space="preserve">1/2 lever shown (straight or straddled) </v>
      </c>
      <c r="AT46" s="22"/>
      <c r="AU46" s="22"/>
      <c r="AV46" s="22"/>
      <c r="AW46" s="35">
        <f>IF(ISNUMBER(SEARCH($B$13,AX46)),MAX($AW$8:AW45)+1,0)</f>
        <v>38</v>
      </c>
      <c r="AX46" s="4" t="s">
        <v>66</v>
      </c>
      <c r="AY46" s="22"/>
      <c r="AZ46" s="22"/>
      <c r="BA46" s="35" t="str">
        <f>IFERROR(VLOOKUP(ROWS($AX$9:AX46),$AW$9:$AX$162,2,0),"")</f>
        <v xml:space="preserve">1/2 lever shown (straight or straddled) </v>
      </c>
      <c r="BB46" s="22"/>
      <c r="BC46" s="22"/>
      <c r="BD46" s="22"/>
      <c r="BE46" s="35">
        <f>IF(ISNUMBER(SEARCH($B$14,BF46)),MAX($BE$8:BE45)+1,0)</f>
        <v>38</v>
      </c>
      <c r="BF46" s="4" t="s">
        <v>66</v>
      </c>
      <c r="BG46" s="22"/>
      <c r="BH46" s="22"/>
      <c r="BI46" s="35" t="str">
        <f>IFERROR(VLOOKUP(ROWS($BF$9:BF46),$BE$9:$BF$162,2,0),"")</f>
        <v xml:space="preserve">1/2 lever shown (straight or straddled) </v>
      </c>
      <c r="BJ46" s="22"/>
      <c r="BK46" s="22"/>
      <c r="BL46" s="22"/>
      <c r="BM46" s="35">
        <f>IF(ISNUMBER(SEARCH($B$15,BN46)),MAX($BM$8:BM45)+1,0)</f>
        <v>38</v>
      </c>
      <c r="BN46" s="4" t="s">
        <v>66</v>
      </c>
      <c r="BO46" s="22"/>
      <c r="BP46" s="22"/>
      <c r="BQ46" s="35" t="str">
        <f>IFERROR(VLOOKUP(ROWS($BN$9:BN46),$BM$9:$BN$162,2,0),"")</f>
        <v xml:space="preserve">1/2 lever shown (straight or straddled) </v>
      </c>
      <c r="BR46" s="22"/>
      <c r="BS46" s="22"/>
      <c r="BT46" s="22"/>
      <c r="BU46" s="35">
        <f>IF(ISNUMBER(SEARCH($B$16,BV46)),MAX($BU$8:BU45)+1,0)</f>
        <v>38</v>
      </c>
      <c r="BV46" s="4" t="s">
        <v>66</v>
      </c>
      <c r="BW46" s="22"/>
      <c r="BX46" s="22"/>
      <c r="BY46" s="35" t="str">
        <f>IFERROR(VLOOKUP(ROWS($BV$9:BV46),$BU$9:$BV$162,2,0),"")</f>
        <v xml:space="preserve">1/2 lever shown (straight or straddled) </v>
      </c>
      <c r="BZ46" s="22"/>
      <c r="CA46" s="22"/>
      <c r="CB46" s="22"/>
      <c r="CC46" s="35">
        <f>IF(ISNUMBER(SEARCH($B$17,CD46)),MAX($CC$8:CC45)+1,0)</f>
        <v>38</v>
      </c>
      <c r="CD46" s="4" t="s">
        <v>66</v>
      </c>
      <c r="CE46" s="22"/>
      <c r="CF46" s="22"/>
      <c r="CG46" s="35" t="str">
        <f>IFERROR(VLOOKUP(ROWS($CD$9:CD46),$CC$9:$CD$162,2,0),"")</f>
        <v xml:space="preserve">1/2 lever shown (straight or straddled) </v>
      </c>
      <c r="CH46" s="22"/>
      <c r="CI46" s="22"/>
      <c r="CJ46" s="22"/>
      <c r="CK46" s="35">
        <f>IF(ISNUMBER(SEARCH($B$18,CL46)),MAX($CK$8:CK45)+1,0)</f>
        <v>38</v>
      </c>
      <c r="CL46" s="4" t="s">
        <v>66</v>
      </c>
      <c r="CM46" s="22"/>
      <c r="CN46" s="22"/>
      <c r="CO46" s="35" t="str">
        <f>IFERROR(VLOOKUP(ROWS($CL$9:CL46),$CK$9:$CL$162,2,0),"")</f>
        <v xml:space="preserve">1/2 lever shown (straight or straddled) </v>
      </c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</row>
    <row r="47" spans="1:109" hidden="1" x14ac:dyDescent="0.2">
      <c r="A47" s="22"/>
      <c r="B47" s="22"/>
      <c r="C47" s="22"/>
      <c r="D47" s="40"/>
      <c r="E47" s="40"/>
      <c r="F47" s="40"/>
      <c r="G47" s="22"/>
      <c r="H47" s="40"/>
      <c r="I47" s="22"/>
      <c r="J47" s="22"/>
      <c r="K47" s="22"/>
      <c r="L47" s="22"/>
      <c r="M47" s="44" t="s">
        <v>222</v>
      </c>
      <c r="N47" s="22"/>
      <c r="P47" s="22"/>
      <c r="Q47" s="22">
        <f>IF(ISNUMBER(SEARCH($B$9,R47)),MAX($Q$8:Q46)+1,0)</f>
        <v>39</v>
      </c>
      <c r="R47" s="6" t="s">
        <v>67</v>
      </c>
      <c r="S47" s="22"/>
      <c r="T47" s="22"/>
      <c r="U47" s="22" t="str">
        <f>IFERROR(VLOOKUP(ROWS($R$9:R47),$Q$9:$R$162,2,0),"")</f>
        <v>Shoulder stand (no support)</v>
      </c>
      <c r="V47" s="22"/>
      <c r="W47" s="22"/>
      <c r="X47" s="22"/>
      <c r="Y47" s="22">
        <f>IF(ISNUMBER(SEARCH($B$10,Z47)),MAX($Y$8:Y46)+1,0)</f>
        <v>39</v>
      </c>
      <c r="Z47" s="6" t="s">
        <v>67</v>
      </c>
      <c r="AA47" s="22"/>
      <c r="AB47" s="22"/>
      <c r="AC47" s="22" t="str">
        <f>IFERROR(VLOOKUP(ROWS($Z$9:Z47),$Y$9:$Z$162,2,0),"")</f>
        <v>Shoulder stand (no support)</v>
      </c>
      <c r="AD47" s="22"/>
      <c r="AE47" s="22"/>
      <c r="AF47" s="22"/>
      <c r="AG47" s="22">
        <f>IF(ISNUMBER(SEARCH($B$11,AH47)),MAX($AG$8:AG46)+1,0)</f>
        <v>39</v>
      </c>
      <c r="AH47" s="6" t="s">
        <v>67</v>
      </c>
      <c r="AI47" s="22"/>
      <c r="AJ47" s="22"/>
      <c r="AK47" s="22" t="str">
        <f>IFERROR(VLOOKUP(ROWS($AH$9:AH47),$AG$9:$AH$162,2,0),"")</f>
        <v>Shoulder stand (no support)</v>
      </c>
      <c r="AL47" s="22"/>
      <c r="AM47" s="22"/>
      <c r="AN47" s="22"/>
      <c r="AO47" s="22">
        <f>IF(ISNUMBER(SEARCH($B$12,AP47)),MAX($AO$8:AO46)+1,0)</f>
        <v>39</v>
      </c>
      <c r="AP47" s="6" t="s">
        <v>67</v>
      </c>
      <c r="AQ47" s="22"/>
      <c r="AR47" s="22"/>
      <c r="AS47" s="22" t="str">
        <f>IFERROR(VLOOKUP(ROWS($AP$9:AP47),$AO$9:$AP$162,2,0),"")</f>
        <v>Shoulder stand (no support)</v>
      </c>
      <c r="AT47" s="22"/>
      <c r="AU47" s="22"/>
      <c r="AV47" s="22"/>
      <c r="AW47" s="35">
        <f>IF(ISNUMBER(SEARCH($B$13,AX47)),MAX($AW$8:AW46)+1,0)</f>
        <v>39</v>
      </c>
      <c r="AX47" s="6" t="s">
        <v>67</v>
      </c>
      <c r="AY47" s="22"/>
      <c r="AZ47" s="22"/>
      <c r="BA47" s="35" t="str">
        <f>IFERROR(VLOOKUP(ROWS($AX$9:AX47),$AW$9:$AX$162,2,0),"")</f>
        <v>Shoulder stand (no support)</v>
      </c>
      <c r="BB47" s="22"/>
      <c r="BC47" s="22"/>
      <c r="BD47" s="22"/>
      <c r="BE47" s="35">
        <f>IF(ISNUMBER(SEARCH($B$14,BF47)),MAX($BE$8:BE46)+1,0)</f>
        <v>39</v>
      </c>
      <c r="BF47" s="6" t="s">
        <v>67</v>
      </c>
      <c r="BG47" s="22"/>
      <c r="BH47" s="22"/>
      <c r="BI47" s="35" t="str">
        <f>IFERROR(VLOOKUP(ROWS($BF$9:BF47),$BE$9:$BF$162,2,0),"")</f>
        <v>Shoulder stand (no support)</v>
      </c>
      <c r="BJ47" s="22"/>
      <c r="BK47" s="22"/>
      <c r="BL47" s="22"/>
      <c r="BM47" s="35">
        <f>IF(ISNUMBER(SEARCH($B$15,BN47)),MAX($BM$8:BM46)+1,0)</f>
        <v>39</v>
      </c>
      <c r="BN47" s="6" t="s">
        <v>67</v>
      </c>
      <c r="BO47" s="22"/>
      <c r="BP47" s="22"/>
      <c r="BQ47" s="35" t="str">
        <f>IFERROR(VLOOKUP(ROWS($BN$9:BN47),$BM$9:$BN$162,2,0),"")</f>
        <v>Shoulder stand (no support)</v>
      </c>
      <c r="BR47" s="22"/>
      <c r="BS47" s="22"/>
      <c r="BT47" s="22"/>
      <c r="BU47" s="35">
        <f>IF(ISNUMBER(SEARCH($B$16,BV47)),MAX($BU$8:BU46)+1,0)</f>
        <v>39</v>
      </c>
      <c r="BV47" s="6" t="s">
        <v>67</v>
      </c>
      <c r="BW47" s="22"/>
      <c r="BX47" s="22"/>
      <c r="BY47" s="35" t="str">
        <f>IFERROR(VLOOKUP(ROWS($BV$9:BV47),$BU$9:$BV$162,2,0),"")</f>
        <v>Shoulder stand (no support)</v>
      </c>
      <c r="BZ47" s="22"/>
      <c r="CA47" s="22"/>
      <c r="CB47" s="22"/>
      <c r="CC47" s="35">
        <f>IF(ISNUMBER(SEARCH($B$17,CD47)),MAX($CC$8:CC46)+1,0)</f>
        <v>39</v>
      </c>
      <c r="CD47" s="6" t="s">
        <v>67</v>
      </c>
      <c r="CE47" s="22"/>
      <c r="CF47" s="22"/>
      <c r="CG47" s="35" t="str">
        <f>IFERROR(VLOOKUP(ROWS($CD$9:CD47),$CC$9:$CD$162,2,0),"")</f>
        <v>Shoulder stand (no support)</v>
      </c>
      <c r="CH47" s="22"/>
      <c r="CI47" s="22"/>
      <c r="CJ47" s="22"/>
      <c r="CK47" s="35">
        <f>IF(ISNUMBER(SEARCH($B$18,CL47)),MAX($CK$8:CK46)+1,0)</f>
        <v>39</v>
      </c>
      <c r="CL47" s="6" t="s">
        <v>67</v>
      </c>
      <c r="CM47" s="22"/>
      <c r="CN47" s="22"/>
      <c r="CO47" s="35" t="str">
        <f>IFERROR(VLOOKUP(ROWS($CL$9:CL47),$CK$9:$CL$162,2,0),"")</f>
        <v>Shoulder stand (no support)</v>
      </c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</row>
    <row r="48" spans="1:109" hidden="1" x14ac:dyDescent="0.2">
      <c r="A48" s="22"/>
      <c r="B48" s="22"/>
      <c r="C48" s="22"/>
      <c r="D48" s="40"/>
      <c r="E48" s="40"/>
      <c r="F48" s="40"/>
      <c r="G48" s="40"/>
      <c r="H48" s="40"/>
      <c r="I48" s="22"/>
      <c r="J48" s="22"/>
      <c r="K48" s="22"/>
      <c r="L48" s="22"/>
      <c r="M48" s="22"/>
      <c r="N48" s="22"/>
      <c r="P48" s="22"/>
      <c r="Q48" s="22">
        <f>IF(ISNUMBER(SEARCH($B$9,R48)),MAX($Q$8:Q47)+1,0)</f>
        <v>40</v>
      </c>
      <c r="R48" s="5" t="s">
        <v>68</v>
      </c>
      <c r="S48" s="22"/>
      <c r="T48" s="22"/>
      <c r="U48" s="22" t="str">
        <f>IFERROR(VLOOKUP(ROWS($R$9:R48),$Q$9:$R$162,2,0),"")</f>
        <v>F Roll to straddle stand</v>
      </c>
      <c r="V48" s="22"/>
      <c r="W48" s="22"/>
      <c r="X48" s="22"/>
      <c r="Y48" s="22">
        <f>IF(ISNUMBER(SEARCH($B$10,Z48)),MAX($Y$8:Y47)+1,0)</f>
        <v>40</v>
      </c>
      <c r="Z48" s="5" t="s">
        <v>68</v>
      </c>
      <c r="AA48" s="22"/>
      <c r="AB48" s="22"/>
      <c r="AC48" s="22" t="str">
        <f>IFERROR(VLOOKUP(ROWS($Z$9:Z48),$Y$9:$Z$162,2,0),"")</f>
        <v>F Roll to straddle stand</v>
      </c>
      <c r="AD48" s="22"/>
      <c r="AE48" s="22"/>
      <c r="AF48" s="22"/>
      <c r="AG48" s="22">
        <f>IF(ISNUMBER(SEARCH($B$11,AH48)),MAX($AG$8:AG47)+1,0)</f>
        <v>40</v>
      </c>
      <c r="AH48" s="5" t="s">
        <v>68</v>
      </c>
      <c r="AI48" s="22"/>
      <c r="AJ48" s="22"/>
      <c r="AK48" s="22" t="str">
        <f>IFERROR(VLOOKUP(ROWS($AH$9:AH48),$AG$9:$AH$162,2,0),"")</f>
        <v>F Roll to straddle stand</v>
      </c>
      <c r="AL48" s="22"/>
      <c r="AM48" s="22"/>
      <c r="AN48" s="22"/>
      <c r="AO48" s="22">
        <f>IF(ISNUMBER(SEARCH($B$12,AP48)),MAX($AO$8:AO47)+1,0)</f>
        <v>40</v>
      </c>
      <c r="AP48" s="5" t="s">
        <v>68</v>
      </c>
      <c r="AQ48" s="22"/>
      <c r="AR48" s="22"/>
      <c r="AS48" s="22" t="str">
        <f>IFERROR(VLOOKUP(ROWS($AP$9:AP48),$AO$9:$AP$162,2,0),"")</f>
        <v>F Roll to straddle stand</v>
      </c>
      <c r="AT48" s="22"/>
      <c r="AU48" s="22"/>
      <c r="AV48" s="22"/>
      <c r="AW48" s="35">
        <f>IF(ISNUMBER(SEARCH($B$13,AX48)),MAX($AW$8:AW47)+1,0)</f>
        <v>40</v>
      </c>
      <c r="AX48" s="5" t="s">
        <v>68</v>
      </c>
      <c r="AY48" s="22"/>
      <c r="AZ48" s="22"/>
      <c r="BA48" s="35" t="str">
        <f>IFERROR(VLOOKUP(ROWS($AX$9:AX48),$AW$9:$AX$162,2,0),"")</f>
        <v>F Roll to straddle stand</v>
      </c>
      <c r="BB48" s="22"/>
      <c r="BC48" s="22"/>
      <c r="BD48" s="22"/>
      <c r="BE48" s="35">
        <f>IF(ISNUMBER(SEARCH($B$14,BF48)),MAX($BE$8:BE47)+1,0)</f>
        <v>40</v>
      </c>
      <c r="BF48" s="5" t="s">
        <v>68</v>
      </c>
      <c r="BG48" s="22"/>
      <c r="BH48" s="22"/>
      <c r="BI48" s="35" t="str">
        <f>IFERROR(VLOOKUP(ROWS($BF$9:BF48),$BE$9:$BF$162,2,0),"")</f>
        <v>F Roll to straddle stand</v>
      </c>
      <c r="BJ48" s="22"/>
      <c r="BK48" s="22"/>
      <c r="BL48" s="22"/>
      <c r="BM48" s="35">
        <f>IF(ISNUMBER(SEARCH($B$15,BN48)),MAX($BM$8:BM47)+1,0)</f>
        <v>40</v>
      </c>
      <c r="BN48" s="5" t="s">
        <v>68</v>
      </c>
      <c r="BO48" s="22"/>
      <c r="BP48" s="22"/>
      <c r="BQ48" s="35" t="str">
        <f>IFERROR(VLOOKUP(ROWS($BN$9:BN48),$BM$9:$BN$162,2,0),"")</f>
        <v>F Roll to straddle stand</v>
      </c>
      <c r="BR48" s="22"/>
      <c r="BS48" s="22"/>
      <c r="BT48" s="22"/>
      <c r="BU48" s="35">
        <f>IF(ISNUMBER(SEARCH($B$16,BV48)),MAX($BU$8:BU47)+1,0)</f>
        <v>40</v>
      </c>
      <c r="BV48" s="5" t="s">
        <v>68</v>
      </c>
      <c r="BW48" s="22"/>
      <c r="BX48" s="22"/>
      <c r="BY48" s="35" t="str">
        <f>IFERROR(VLOOKUP(ROWS($BV$9:BV48),$BU$9:$BV$162,2,0),"")</f>
        <v>F Roll to straddle stand</v>
      </c>
      <c r="BZ48" s="22"/>
      <c r="CA48" s="22"/>
      <c r="CB48" s="22"/>
      <c r="CC48" s="35">
        <f>IF(ISNUMBER(SEARCH($B$17,CD48)),MAX($CC$8:CC47)+1,0)</f>
        <v>40</v>
      </c>
      <c r="CD48" s="5" t="s">
        <v>68</v>
      </c>
      <c r="CE48" s="22"/>
      <c r="CF48" s="22"/>
      <c r="CG48" s="35" t="str">
        <f>IFERROR(VLOOKUP(ROWS($CD$9:CD48),$CC$9:$CD$162,2,0),"")</f>
        <v>F Roll to straddle stand</v>
      </c>
      <c r="CH48" s="22"/>
      <c r="CI48" s="22"/>
      <c r="CJ48" s="22"/>
      <c r="CK48" s="35">
        <f>IF(ISNUMBER(SEARCH($B$18,CL48)),MAX($CK$8:CK47)+1,0)</f>
        <v>40</v>
      </c>
      <c r="CL48" s="5" t="s">
        <v>68</v>
      </c>
      <c r="CM48" s="22"/>
      <c r="CN48" s="22"/>
      <c r="CO48" s="35" t="str">
        <f>IFERROR(VLOOKUP(ROWS($CL$9:CL48),$CK$9:$CL$162,2,0),"")</f>
        <v>F Roll to straddle stand</v>
      </c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</row>
    <row r="49" spans="1:109" hidden="1" x14ac:dyDescent="0.2">
      <c r="A49" s="22"/>
      <c r="B49" s="22"/>
      <c r="C49" s="22"/>
      <c r="D49" s="40"/>
      <c r="E49" s="40"/>
      <c r="F49" s="40"/>
      <c r="G49" s="40"/>
      <c r="H49" s="40"/>
      <c r="I49" s="22"/>
      <c r="J49" s="22"/>
      <c r="K49" s="22"/>
      <c r="L49" s="22"/>
      <c r="M49" s="22">
        <v>1</v>
      </c>
      <c r="N49" s="22"/>
      <c r="P49" s="22"/>
      <c r="Q49" s="22">
        <f>IF(ISNUMBER(SEARCH($B$9,R49)),MAX($Q$8:Q48)+1,0)</f>
        <v>41</v>
      </c>
      <c r="R49" s="4" t="s">
        <v>69</v>
      </c>
      <c r="S49" s="22"/>
      <c r="T49" s="22"/>
      <c r="U49" s="22" t="str">
        <f>IFERROR(VLOOKUP(ROWS($R$9:R49),$Q$9:$R$162,2,0),"")</f>
        <v xml:space="preserve">Handstand F roll </v>
      </c>
      <c r="V49" s="22"/>
      <c r="W49" s="22"/>
      <c r="X49" s="22"/>
      <c r="Y49" s="22">
        <f>IF(ISNUMBER(SEARCH($B$10,Z49)),MAX($Y$8:Y48)+1,0)</f>
        <v>41</v>
      </c>
      <c r="Z49" s="4" t="s">
        <v>69</v>
      </c>
      <c r="AA49" s="22"/>
      <c r="AB49" s="22"/>
      <c r="AC49" s="22" t="str">
        <f>IFERROR(VLOOKUP(ROWS($Z$9:Z49),$Y$9:$Z$162,2,0),"")</f>
        <v xml:space="preserve">Handstand F roll </v>
      </c>
      <c r="AD49" s="22"/>
      <c r="AE49" s="22"/>
      <c r="AF49" s="22"/>
      <c r="AG49" s="22">
        <f>IF(ISNUMBER(SEARCH($B$11,AH49)),MAX($AG$8:AG48)+1,0)</f>
        <v>41</v>
      </c>
      <c r="AH49" s="4" t="s">
        <v>69</v>
      </c>
      <c r="AI49" s="22"/>
      <c r="AJ49" s="22"/>
      <c r="AK49" s="22" t="str">
        <f>IFERROR(VLOOKUP(ROWS($AH$9:AH49),$AG$9:$AH$162,2,0),"")</f>
        <v xml:space="preserve">Handstand F roll </v>
      </c>
      <c r="AL49" s="22"/>
      <c r="AM49" s="22"/>
      <c r="AN49" s="22"/>
      <c r="AO49" s="22">
        <f>IF(ISNUMBER(SEARCH($B$12,AP49)),MAX($AO$8:AO48)+1,0)</f>
        <v>41</v>
      </c>
      <c r="AP49" s="4" t="s">
        <v>69</v>
      </c>
      <c r="AQ49" s="22"/>
      <c r="AR49" s="22"/>
      <c r="AS49" s="22" t="str">
        <f>IFERROR(VLOOKUP(ROWS($AP$9:AP49),$AO$9:$AP$162,2,0),"")</f>
        <v xml:space="preserve">Handstand F roll </v>
      </c>
      <c r="AT49" s="22"/>
      <c r="AU49" s="22"/>
      <c r="AV49" s="22"/>
      <c r="AW49" s="35">
        <f>IF(ISNUMBER(SEARCH($B$13,AX49)),MAX($AW$8:AW48)+1,0)</f>
        <v>41</v>
      </c>
      <c r="AX49" s="4" t="s">
        <v>69</v>
      </c>
      <c r="AY49" s="22"/>
      <c r="AZ49" s="22"/>
      <c r="BA49" s="35" t="str">
        <f>IFERROR(VLOOKUP(ROWS($AX$9:AX49),$AW$9:$AX$162,2,0),"")</f>
        <v xml:space="preserve">Handstand F roll </v>
      </c>
      <c r="BB49" s="22"/>
      <c r="BC49" s="22"/>
      <c r="BD49" s="22"/>
      <c r="BE49" s="35">
        <f>IF(ISNUMBER(SEARCH($B$14,BF49)),MAX($BE$8:BE48)+1,0)</f>
        <v>41</v>
      </c>
      <c r="BF49" s="4" t="s">
        <v>69</v>
      </c>
      <c r="BG49" s="22"/>
      <c r="BH49" s="22"/>
      <c r="BI49" s="35" t="str">
        <f>IFERROR(VLOOKUP(ROWS($BF$9:BF49),$BE$9:$BF$162,2,0),"")</f>
        <v xml:space="preserve">Handstand F roll </v>
      </c>
      <c r="BJ49" s="22"/>
      <c r="BK49" s="22"/>
      <c r="BL49" s="22"/>
      <c r="BM49" s="35">
        <f>IF(ISNUMBER(SEARCH($B$15,BN49)),MAX($BM$8:BM48)+1,0)</f>
        <v>41</v>
      </c>
      <c r="BN49" s="4" t="s">
        <v>69</v>
      </c>
      <c r="BO49" s="22"/>
      <c r="BP49" s="22"/>
      <c r="BQ49" s="35" t="str">
        <f>IFERROR(VLOOKUP(ROWS($BN$9:BN49),$BM$9:$BN$162,2,0),"")</f>
        <v xml:space="preserve">Handstand F roll </v>
      </c>
      <c r="BR49" s="22"/>
      <c r="BS49" s="22"/>
      <c r="BT49" s="22"/>
      <c r="BU49" s="35">
        <f>IF(ISNUMBER(SEARCH($B$16,BV49)),MAX($BU$8:BU48)+1,0)</f>
        <v>41</v>
      </c>
      <c r="BV49" s="4" t="s">
        <v>69</v>
      </c>
      <c r="BW49" s="22"/>
      <c r="BX49" s="22"/>
      <c r="BY49" s="35" t="str">
        <f>IFERROR(VLOOKUP(ROWS($BV$9:BV49),$BU$9:$BV$162,2,0),"")</f>
        <v xml:space="preserve">Handstand F roll </v>
      </c>
      <c r="BZ49" s="22"/>
      <c r="CA49" s="22"/>
      <c r="CB49" s="22"/>
      <c r="CC49" s="35">
        <f>IF(ISNUMBER(SEARCH($B$17,CD49)),MAX($CC$8:CC48)+1,0)</f>
        <v>41</v>
      </c>
      <c r="CD49" s="4" t="s">
        <v>69</v>
      </c>
      <c r="CE49" s="22"/>
      <c r="CF49" s="22"/>
      <c r="CG49" s="35" t="str">
        <f>IFERROR(VLOOKUP(ROWS($CD$9:CD49),$CC$9:$CD$162,2,0),"")</f>
        <v xml:space="preserve">Handstand F roll </v>
      </c>
      <c r="CH49" s="22"/>
      <c r="CI49" s="22"/>
      <c r="CJ49" s="22"/>
      <c r="CK49" s="35">
        <f>IF(ISNUMBER(SEARCH($B$18,CL49)),MAX($CK$8:CK48)+1,0)</f>
        <v>41</v>
      </c>
      <c r="CL49" s="4" t="s">
        <v>69</v>
      </c>
      <c r="CM49" s="22"/>
      <c r="CN49" s="22"/>
      <c r="CO49" s="35" t="str">
        <f>IFERROR(VLOOKUP(ROWS($CL$9:CL49),$CK$9:$CL$162,2,0),"")</f>
        <v xml:space="preserve">Handstand F roll </v>
      </c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</row>
    <row r="50" spans="1:109" hidden="1" x14ac:dyDescent="0.2">
      <c r="A50" s="22"/>
      <c r="B50" s="22"/>
      <c r="C50" s="22"/>
      <c r="D50" s="40"/>
      <c r="E50" s="40"/>
      <c r="F50" s="40"/>
      <c r="G50" s="40"/>
      <c r="H50" s="40"/>
      <c r="I50" s="22"/>
      <c r="J50" s="22"/>
      <c r="K50" s="22"/>
      <c r="L50" s="22"/>
      <c r="M50" s="31" t="s">
        <v>204</v>
      </c>
      <c r="N50" s="22"/>
      <c r="P50" s="22"/>
      <c r="Q50" s="22">
        <f>IF(ISNUMBER(SEARCH($B$9,R50)),MAX($Q$8:Q49)+1,0)</f>
        <v>42</v>
      </c>
      <c r="R50" s="4" t="s">
        <v>70</v>
      </c>
      <c r="S50" s="22"/>
      <c r="T50" s="22"/>
      <c r="U50" s="22" t="str">
        <f>IFERROR(VLOOKUP(ROWS($R$9:R50),$Q$9:$R$162,2,0),"")</f>
        <v>B Roll to pike stand</v>
      </c>
      <c r="V50" s="22"/>
      <c r="W50" s="22"/>
      <c r="X50" s="22"/>
      <c r="Y50" s="22">
        <f>IF(ISNUMBER(SEARCH($B$10,Z50)),MAX($Y$8:Y49)+1,0)</f>
        <v>42</v>
      </c>
      <c r="Z50" s="4" t="s">
        <v>70</v>
      </c>
      <c r="AA50" s="22"/>
      <c r="AB50" s="22"/>
      <c r="AC50" s="22" t="str">
        <f>IFERROR(VLOOKUP(ROWS($Z$9:Z50),$Y$9:$Z$162,2,0),"")</f>
        <v>B Roll to pike stand</v>
      </c>
      <c r="AD50" s="22"/>
      <c r="AE50" s="22"/>
      <c r="AF50" s="22"/>
      <c r="AG50" s="22">
        <f>IF(ISNUMBER(SEARCH($B$11,AH50)),MAX($AG$8:AG49)+1,0)</f>
        <v>42</v>
      </c>
      <c r="AH50" s="4" t="s">
        <v>70</v>
      </c>
      <c r="AI50" s="22"/>
      <c r="AJ50" s="22"/>
      <c r="AK50" s="22" t="str">
        <f>IFERROR(VLOOKUP(ROWS($AH$9:AH50),$AG$9:$AH$162,2,0),"")</f>
        <v>B Roll to pike stand</v>
      </c>
      <c r="AL50" s="22"/>
      <c r="AM50" s="22"/>
      <c r="AN50" s="22"/>
      <c r="AO50" s="22">
        <f>IF(ISNUMBER(SEARCH($B$12,AP50)),MAX($AO$8:AO49)+1,0)</f>
        <v>42</v>
      </c>
      <c r="AP50" s="4" t="s">
        <v>70</v>
      </c>
      <c r="AQ50" s="22"/>
      <c r="AR50" s="22"/>
      <c r="AS50" s="22" t="str">
        <f>IFERROR(VLOOKUP(ROWS($AP$9:AP50),$AO$9:$AP$162,2,0),"")</f>
        <v>B Roll to pike stand</v>
      </c>
      <c r="AT50" s="22"/>
      <c r="AU50" s="22"/>
      <c r="AV50" s="22"/>
      <c r="AW50" s="35">
        <f>IF(ISNUMBER(SEARCH($B$13,AX50)),MAX($AW$8:AW49)+1,0)</f>
        <v>42</v>
      </c>
      <c r="AX50" s="4" t="s">
        <v>70</v>
      </c>
      <c r="AY50" s="22"/>
      <c r="AZ50" s="22"/>
      <c r="BA50" s="35" t="str">
        <f>IFERROR(VLOOKUP(ROWS($AX$9:AX50),$AW$9:$AX$162,2,0),"")</f>
        <v>B Roll to pike stand</v>
      </c>
      <c r="BB50" s="22"/>
      <c r="BC50" s="22"/>
      <c r="BD50" s="22"/>
      <c r="BE50" s="35">
        <f>IF(ISNUMBER(SEARCH($B$14,BF50)),MAX($BE$8:BE49)+1,0)</f>
        <v>42</v>
      </c>
      <c r="BF50" s="4" t="s">
        <v>70</v>
      </c>
      <c r="BG50" s="22"/>
      <c r="BH50" s="22"/>
      <c r="BI50" s="35" t="str">
        <f>IFERROR(VLOOKUP(ROWS($BF$9:BF50),$BE$9:$BF$162,2,0),"")</f>
        <v>B Roll to pike stand</v>
      </c>
      <c r="BJ50" s="22"/>
      <c r="BK50" s="22"/>
      <c r="BL50" s="22"/>
      <c r="BM50" s="35">
        <f>IF(ISNUMBER(SEARCH($B$15,BN50)),MAX($BM$8:BM49)+1,0)</f>
        <v>42</v>
      </c>
      <c r="BN50" s="4" t="s">
        <v>70</v>
      </c>
      <c r="BO50" s="22"/>
      <c r="BP50" s="22"/>
      <c r="BQ50" s="35" t="str">
        <f>IFERROR(VLOOKUP(ROWS($BN$9:BN50),$BM$9:$BN$162,2,0),"")</f>
        <v>B Roll to pike stand</v>
      </c>
      <c r="BR50" s="22"/>
      <c r="BS50" s="22"/>
      <c r="BT50" s="22"/>
      <c r="BU50" s="35">
        <f>IF(ISNUMBER(SEARCH($B$16,BV50)),MAX($BU$8:BU49)+1,0)</f>
        <v>42</v>
      </c>
      <c r="BV50" s="4" t="s">
        <v>70</v>
      </c>
      <c r="BW50" s="22"/>
      <c r="BX50" s="22"/>
      <c r="BY50" s="35" t="str">
        <f>IFERROR(VLOOKUP(ROWS($BV$9:BV50),$BU$9:$BV$162,2,0),"")</f>
        <v>B Roll to pike stand</v>
      </c>
      <c r="BZ50" s="22"/>
      <c r="CA50" s="22"/>
      <c r="CB50" s="22"/>
      <c r="CC50" s="35">
        <f>IF(ISNUMBER(SEARCH($B$17,CD50)),MAX($CC$8:CC49)+1,0)</f>
        <v>42</v>
      </c>
      <c r="CD50" s="4" t="s">
        <v>70</v>
      </c>
      <c r="CE50" s="22"/>
      <c r="CF50" s="22"/>
      <c r="CG50" s="35" t="str">
        <f>IFERROR(VLOOKUP(ROWS($CD$9:CD50),$CC$9:$CD$162,2,0),"")</f>
        <v>B Roll to pike stand</v>
      </c>
      <c r="CH50" s="22"/>
      <c r="CI50" s="22"/>
      <c r="CJ50" s="22"/>
      <c r="CK50" s="35">
        <f>IF(ISNUMBER(SEARCH($B$18,CL50)),MAX($CK$8:CK49)+1,0)</f>
        <v>42</v>
      </c>
      <c r="CL50" s="4" t="s">
        <v>70</v>
      </c>
      <c r="CM50" s="22"/>
      <c r="CN50" s="22"/>
      <c r="CO50" s="35" t="str">
        <f>IFERROR(VLOOKUP(ROWS($CL$9:CL50),$CK$9:$CL$162,2,0),"")</f>
        <v>B Roll to pike stand</v>
      </c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</row>
    <row r="51" spans="1:109" hidden="1" x14ac:dyDescent="0.2">
      <c r="A51" s="22"/>
      <c r="B51" s="22"/>
      <c r="C51" s="22"/>
      <c r="D51" s="40"/>
      <c r="E51" s="40"/>
      <c r="F51" s="40"/>
      <c r="G51" s="40"/>
      <c r="H51" s="40"/>
      <c r="I51" s="22"/>
      <c r="J51" s="22"/>
      <c r="K51" s="22"/>
      <c r="L51" s="22"/>
      <c r="M51" s="22" t="str">
        <f>IF(D5="Male","Yes",IF(COUNTIF(CS9:CS18,"Yes")&gt;=2,"Yes","No"))</f>
        <v>No</v>
      </c>
      <c r="N51" s="22"/>
      <c r="P51" s="22"/>
      <c r="Q51" s="22">
        <f>IF(ISNUMBER(SEARCH($B$9,R51)),MAX($Q$8:Q50)+1,0)</f>
        <v>43</v>
      </c>
      <c r="R51" s="4" t="s">
        <v>71</v>
      </c>
      <c r="S51" s="22"/>
      <c r="T51" s="22"/>
      <c r="U51" s="22" t="str">
        <f>IFERROR(VLOOKUP(ROWS($R$9:R51),$Q$9:$R$162,2,0),"")</f>
        <v>Handstand ½ turn</v>
      </c>
      <c r="V51" s="22"/>
      <c r="W51" s="22"/>
      <c r="X51" s="22"/>
      <c r="Y51" s="22">
        <f>IF(ISNUMBER(SEARCH($B$10,Z51)),MAX($Y$8:Y50)+1,0)</f>
        <v>43</v>
      </c>
      <c r="Z51" s="4" t="s">
        <v>71</v>
      </c>
      <c r="AA51" s="22"/>
      <c r="AB51" s="22"/>
      <c r="AC51" s="22" t="str">
        <f>IFERROR(VLOOKUP(ROWS($Z$9:Z51),$Y$9:$Z$162,2,0),"")</f>
        <v>Handstand ½ turn</v>
      </c>
      <c r="AD51" s="22"/>
      <c r="AE51" s="22"/>
      <c r="AF51" s="22"/>
      <c r="AG51" s="22">
        <f>IF(ISNUMBER(SEARCH($B$11,AH51)),MAX($AG$8:AG50)+1,0)</f>
        <v>43</v>
      </c>
      <c r="AH51" s="4" t="s">
        <v>71</v>
      </c>
      <c r="AI51" s="22"/>
      <c r="AJ51" s="22"/>
      <c r="AK51" s="22" t="str">
        <f>IFERROR(VLOOKUP(ROWS($AH$9:AH51),$AG$9:$AH$162,2,0),"")</f>
        <v>Handstand ½ turn</v>
      </c>
      <c r="AL51" s="22"/>
      <c r="AM51" s="22"/>
      <c r="AN51" s="22"/>
      <c r="AO51" s="22">
        <f>IF(ISNUMBER(SEARCH($B$12,AP51)),MAX($AO$8:AO50)+1,0)</f>
        <v>43</v>
      </c>
      <c r="AP51" s="4" t="s">
        <v>71</v>
      </c>
      <c r="AQ51" s="22"/>
      <c r="AR51" s="22"/>
      <c r="AS51" s="22" t="str">
        <f>IFERROR(VLOOKUP(ROWS($AP$9:AP51),$AO$9:$AP$162,2,0),"")</f>
        <v>Handstand ½ turn</v>
      </c>
      <c r="AT51" s="22"/>
      <c r="AU51" s="22"/>
      <c r="AV51" s="22"/>
      <c r="AW51" s="35">
        <f>IF(ISNUMBER(SEARCH($B$13,AX51)),MAX($AW$8:AW50)+1,0)</f>
        <v>43</v>
      </c>
      <c r="AX51" s="4" t="s">
        <v>71</v>
      </c>
      <c r="AY51" s="22"/>
      <c r="AZ51" s="22"/>
      <c r="BA51" s="35" t="str">
        <f>IFERROR(VLOOKUP(ROWS($AX$9:AX51),$AW$9:$AX$162,2,0),"")</f>
        <v>Handstand ½ turn</v>
      </c>
      <c r="BB51" s="22"/>
      <c r="BC51" s="22"/>
      <c r="BD51" s="22"/>
      <c r="BE51" s="35">
        <f>IF(ISNUMBER(SEARCH($B$14,BF51)),MAX($BE$8:BE50)+1,0)</f>
        <v>43</v>
      </c>
      <c r="BF51" s="4" t="s">
        <v>71</v>
      </c>
      <c r="BG51" s="22"/>
      <c r="BH51" s="22"/>
      <c r="BI51" s="35" t="str">
        <f>IFERROR(VLOOKUP(ROWS($BF$9:BF51),$BE$9:$BF$162,2,0),"")</f>
        <v>Handstand ½ turn</v>
      </c>
      <c r="BJ51" s="22"/>
      <c r="BK51" s="22"/>
      <c r="BL51" s="22"/>
      <c r="BM51" s="35">
        <f>IF(ISNUMBER(SEARCH($B$15,BN51)),MAX($BM$8:BM50)+1,0)</f>
        <v>43</v>
      </c>
      <c r="BN51" s="4" t="s">
        <v>71</v>
      </c>
      <c r="BO51" s="22"/>
      <c r="BP51" s="22"/>
      <c r="BQ51" s="35" t="str">
        <f>IFERROR(VLOOKUP(ROWS($BN$9:BN51),$BM$9:$BN$162,2,0),"")</f>
        <v>Handstand ½ turn</v>
      </c>
      <c r="BR51" s="22"/>
      <c r="BS51" s="22"/>
      <c r="BT51" s="22"/>
      <c r="BU51" s="35">
        <f>IF(ISNUMBER(SEARCH($B$16,BV51)),MAX($BU$8:BU50)+1,0)</f>
        <v>43</v>
      </c>
      <c r="BV51" s="4" t="s">
        <v>71</v>
      </c>
      <c r="BW51" s="22"/>
      <c r="BX51" s="22"/>
      <c r="BY51" s="35" t="str">
        <f>IFERROR(VLOOKUP(ROWS($BV$9:BV51),$BU$9:$BV$162,2,0),"")</f>
        <v>Handstand ½ turn</v>
      </c>
      <c r="BZ51" s="22"/>
      <c r="CA51" s="22"/>
      <c r="CB51" s="22"/>
      <c r="CC51" s="35">
        <f>IF(ISNUMBER(SEARCH($B$17,CD51)),MAX($CC$8:CC50)+1,0)</f>
        <v>43</v>
      </c>
      <c r="CD51" s="4" t="s">
        <v>71</v>
      </c>
      <c r="CE51" s="22"/>
      <c r="CF51" s="22"/>
      <c r="CG51" s="35" t="str">
        <f>IFERROR(VLOOKUP(ROWS($CD$9:CD51),$CC$9:$CD$162,2,0),"")</f>
        <v>Handstand ½ turn</v>
      </c>
      <c r="CH51" s="22"/>
      <c r="CI51" s="22"/>
      <c r="CJ51" s="22"/>
      <c r="CK51" s="35">
        <f>IF(ISNUMBER(SEARCH($B$18,CL51)),MAX($CK$8:CK50)+1,0)</f>
        <v>43</v>
      </c>
      <c r="CL51" s="4" t="s">
        <v>71</v>
      </c>
      <c r="CM51" s="22"/>
      <c r="CN51" s="22"/>
      <c r="CO51" s="35" t="str">
        <f>IFERROR(VLOOKUP(ROWS($CL$9:CL51),$CK$9:$CL$162,2,0),"")</f>
        <v>Handstand ½ turn</v>
      </c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</row>
    <row r="52" spans="1:109" hidden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31" t="s">
        <v>207</v>
      </c>
      <c r="N52" s="22"/>
      <c r="P52" s="22"/>
      <c r="Q52" s="22">
        <f>IF(ISNUMBER(SEARCH($B$9,R52)),MAX($Q$8:Q51)+1,0)</f>
        <v>44</v>
      </c>
      <c r="R52" s="4" t="s">
        <v>78</v>
      </c>
      <c r="S52" s="22"/>
      <c r="T52" s="22"/>
      <c r="U52" s="22" t="str">
        <f>IFERROR(VLOOKUP(ROWS($R$9:R52),$Q$9:$R$162,2,0),"")</f>
        <v>Straddle Bunny Hop to Handstand</v>
      </c>
      <c r="V52" s="22"/>
      <c r="W52" s="22"/>
      <c r="X52" s="22"/>
      <c r="Y52" s="22">
        <f>IF(ISNUMBER(SEARCH($B$10,Z52)),MAX($Y$8:Y51)+1,0)</f>
        <v>44</v>
      </c>
      <c r="Z52" s="4" t="s">
        <v>78</v>
      </c>
      <c r="AA52" s="22"/>
      <c r="AB52" s="22"/>
      <c r="AC52" s="22" t="str">
        <f>IFERROR(VLOOKUP(ROWS($Z$9:Z52),$Y$9:$Z$162,2,0),"")</f>
        <v>Straddle Bunny Hop to Handstand</v>
      </c>
      <c r="AD52" s="22"/>
      <c r="AE52" s="22"/>
      <c r="AF52" s="22"/>
      <c r="AG52" s="22">
        <f>IF(ISNUMBER(SEARCH($B$11,AH52)),MAX($AG$8:AG51)+1,0)</f>
        <v>44</v>
      </c>
      <c r="AH52" s="4" t="s">
        <v>78</v>
      </c>
      <c r="AI52" s="22"/>
      <c r="AJ52" s="22"/>
      <c r="AK52" s="22" t="str">
        <f>IFERROR(VLOOKUP(ROWS($AH$9:AH52),$AG$9:$AH$162,2,0),"")</f>
        <v>Straddle Bunny Hop to Handstand</v>
      </c>
      <c r="AL52" s="22"/>
      <c r="AM52" s="22"/>
      <c r="AN52" s="22"/>
      <c r="AO52" s="22">
        <f>IF(ISNUMBER(SEARCH($B$12,AP52)),MAX($AO$8:AO51)+1,0)</f>
        <v>44</v>
      </c>
      <c r="AP52" s="4" t="s">
        <v>78</v>
      </c>
      <c r="AQ52" s="22"/>
      <c r="AR52" s="22"/>
      <c r="AS52" s="22" t="str">
        <f>IFERROR(VLOOKUP(ROWS($AP$9:AP52),$AO$9:$AP$162,2,0),"")</f>
        <v>Straddle Bunny Hop to Handstand</v>
      </c>
      <c r="AT52" s="22"/>
      <c r="AU52" s="22"/>
      <c r="AV52" s="22"/>
      <c r="AW52" s="35">
        <f>IF(ISNUMBER(SEARCH($B$13,AX52)),MAX($AW$8:AW51)+1,0)</f>
        <v>44</v>
      </c>
      <c r="AX52" s="4" t="s">
        <v>78</v>
      </c>
      <c r="AY52" s="22"/>
      <c r="AZ52" s="22"/>
      <c r="BA52" s="35" t="str">
        <f>IFERROR(VLOOKUP(ROWS($AX$9:AX52),$AW$9:$AX$162,2,0),"")</f>
        <v>Straddle Bunny Hop to Handstand</v>
      </c>
      <c r="BB52" s="22"/>
      <c r="BC52" s="22"/>
      <c r="BD52" s="22"/>
      <c r="BE52" s="35">
        <f>IF(ISNUMBER(SEARCH($B$14,BF52)),MAX($BE$8:BE51)+1,0)</f>
        <v>44</v>
      </c>
      <c r="BF52" s="4" t="s">
        <v>78</v>
      </c>
      <c r="BG52" s="22"/>
      <c r="BH52" s="22"/>
      <c r="BI52" s="35" t="str">
        <f>IFERROR(VLOOKUP(ROWS($BF$9:BF52),$BE$9:$BF$162,2,0),"")</f>
        <v>Straddle Bunny Hop to Handstand</v>
      </c>
      <c r="BJ52" s="22"/>
      <c r="BK52" s="22"/>
      <c r="BL52" s="22"/>
      <c r="BM52" s="35">
        <f>IF(ISNUMBER(SEARCH($B$15,BN52)),MAX($BM$8:BM51)+1,0)</f>
        <v>44</v>
      </c>
      <c r="BN52" s="4" t="s">
        <v>78</v>
      </c>
      <c r="BO52" s="22"/>
      <c r="BP52" s="22"/>
      <c r="BQ52" s="35" t="str">
        <f>IFERROR(VLOOKUP(ROWS($BN$9:BN52),$BM$9:$BN$162,2,0),"")</f>
        <v>Straddle Bunny Hop to Handstand</v>
      </c>
      <c r="BR52" s="22"/>
      <c r="BS52" s="22"/>
      <c r="BT52" s="22"/>
      <c r="BU52" s="35">
        <f>IF(ISNUMBER(SEARCH($B$16,BV52)),MAX($BU$8:BU51)+1,0)</f>
        <v>44</v>
      </c>
      <c r="BV52" s="4" t="s">
        <v>78</v>
      </c>
      <c r="BW52" s="22"/>
      <c r="BX52" s="22"/>
      <c r="BY52" s="35" t="str">
        <f>IFERROR(VLOOKUP(ROWS($BV$9:BV52),$BU$9:$BV$162,2,0),"")</f>
        <v>Straddle Bunny Hop to Handstand</v>
      </c>
      <c r="BZ52" s="22"/>
      <c r="CA52" s="22"/>
      <c r="CB52" s="22"/>
      <c r="CC52" s="35">
        <f>IF(ISNUMBER(SEARCH($B$17,CD52)),MAX($CC$8:CC51)+1,0)</f>
        <v>44</v>
      </c>
      <c r="CD52" s="4" t="s">
        <v>78</v>
      </c>
      <c r="CE52" s="22"/>
      <c r="CF52" s="22"/>
      <c r="CG52" s="35" t="str">
        <f>IFERROR(VLOOKUP(ROWS($CD$9:CD52),$CC$9:$CD$162,2,0),"")</f>
        <v>Straddle Bunny Hop to Handstand</v>
      </c>
      <c r="CH52" s="22"/>
      <c r="CI52" s="22"/>
      <c r="CJ52" s="22"/>
      <c r="CK52" s="35">
        <f>IF(ISNUMBER(SEARCH($B$18,CL52)),MAX($CK$8:CK51)+1,0)</f>
        <v>44</v>
      </c>
      <c r="CL52" s="4" t="s">
        <v>78</v>
      </c>
      <c r="CM52" s="22"/>
      <c r="CN52" s="22"/>
      <c r="CO52" s="35" t="str">
        <f>IFERROR(VLOOKUP(ROWS($CL$9:CL52),$CK$9:$CL$162,2,0),"")</f>
        <v>Straddle Bunny Hop to Handstand</v>
      </c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</row>
    <row r="53" spans="1:109" hidden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 t="str">
        <f>IF(COUNTIF(CT9:CT18,"Yes")=2,"Yes","No")</f>
        <v>No</v>
      </c>
      <c r="N53" s="22"/>
      <c r="P53" s="22"/>
      <c r="Q53" s="22">
        <f>IF(ISNUMBER(SEARCH($B$9,R53)),MAX($Q$8:Q52)+1,0)</f>
        <v>45</v>
      </c>
      <c r="R53" s="4" t="s">
        <v>72</v>
      </c>
      <c r="S53" s="22"/>
      <c r="T53" s="22"/>
      <c r="U53" s="22" t="str">
        <f>IFERROR(VLOOKUP(ROWS($R$9:R53),$Q$9:$R$162,2,0),"")</f>
        <v>Single Leg Circle</v>
      </c>
      <c r="V53" s="22"/>
      <c r="W53" s="22"/>
      <c r="X53" s="22"/>
      <c r="Y53" s="22">
        <f>IF(ISNUMBER(SEARCH($B$10,Z53)),MAX($Y$8:Y52)+1,0)</f>
        <v>45</v>
      </c>
      <c r="Z53" s="4" t="s">
        <v>72</v>
      </c>
      <c r="AA53" s="22"/>
      <c r="AB53" s="22"/>
      <c r="AC53" s="22" t="str">
        <f>IFERROR(VLOOKUP(ROWS($Z$9:Z53),$Y$9:$Z$162,2,0),"")</f>
        <v>Single Leg Circle</v>
      </c>
      <c r="AD53" s="22"/>
      <c r="AE53" s="22"/>
      <c r="AF53" s="22"/>
      <c r="AG53" s="22">
        <f>IF(ISNUMBER(SEARCH($B$11,AH53)),MAX($AG$8:AG52)+1,0)</f>
        <v>45</v>
      </c>
      <c r="AH53" s="4" t="s">
        <v>72</v>
      </c>
      <c r="AI53" s="22"/>
      <c r="AJ53" s="22"/>
      <c r="AK53" s="22" t="str">
        <f>IFERROR(VLOOKUP(ROWS($AH$9:AH53),$AG$9:$AH$162,2,0),"")</f>
        <v>Single Leg Circle</v>
      </c>
      <c r="AL53" s="22"/>
      <c r="AM53" s="22"/>
      <c r="AN53" s="22"/>
      <c r="AO53" s="22">
        <f>IF(ISNUMBER(SEARCH($B$12,AP53)),MAX($AO$8:AO52)+1,0)</f>
        <v>45</v>
      </c>
      <c r="AP53" s="4" t="s">
        <v>72</v>
      </c>
      <c r="AQ53" s="22"/>
      <c r="AR53" s="22"/>
      <c r="AS53" s="22" t="str">
        <f>IFERROR(VLOOKUP(ROWS($AP$9:AP53),$AO$9:$AP$162,2,0),"")</f>
        <v>Single Leg Circle</v>
      </c>
      <c r="AT53" s="22"/>
      <c r="AU53" s="22"/>
      <c r="AV53" s="22"/>
      <c r="AW53" s="35">
        <f>IF(ISNUMBER(SEARCH($B$13,AX53)),MAX($AW$8:AW52)+1,0)</f>
        <v>45</v>
      </c>
      <c r="AX53" s="4" t="s">
        <v>72</v>
      </c>
      <c r="AY53" s="22"/>
      <c r="AZ53" s="22"/>
      <c r="BA53" s="35" t="str">
        <f>IFERROR(VLOOKUP(ROWS($AX$9:AX53),$AW$9:$AX$162,2,0),"")</f>
        <v>Single Leg Circle</v>
      </c>
      <c r="BB53" s="22"/>
      <c r="BC53" s="22"/>
      <c r="BD53" s="22"/>
      <c r="BE53" s="35">
        <f>IF(ISNUMBER(SEARCH($B$14,BF53)),MAX($BE$8:BE52)+1,0)</f>
        <v>45</v>
      </c>
      <c r="BF53" s="4" t="s">
        <v>72</v>
      </c>
      <c r="BG53" s="22"/>
      <c r="BH53" s="22"/>
      <c r="BI53" s="35" t="str">
        <f>IFERROR(VLOOKUP(ROWS($BF$9:BF53),$BE$9:$BF$162,2,0),"")</f>
        <v>Single Leg Circle</v>
      </c>
      <c r="BJ53" s="22"/>
      <c r="BK53" s="22"/>
      <c r="BL53" s="22"/>
      <c r="BM53" s="35">
        <f>IF(ISNUMBER(SEARCH($B$15,BN53)),MAX($BM$8:BM52)+1,0)</f>
        <v>45</v>
      </c>
      <c r="BN53" s="4" t="s">
        <v>72</v>
      </c>
      <c r="BO53" s="22"/>
      <c r="BP53" s="22"/>
      <c r="BQ53" s="35" t="str">
        <f>IFERROR(VLOOKUP(ROWS($BN$9:BN53),$BM$9:$BN$162,2,0),"")</f>
        <v>Single Leg Circle</v>
      </c>
      <c r="BR53" s="22"/>
      <c r="BS53" s="22"/>
      <c r="BT53" s="22"/>
      <c r="BU53" s="35">
        <f>IF(ISNUMBER(SEARCH($B$16,BV53)),MAX($BU$8:BU52)+1,0)</f>
        <v>45</v>
      </c>
      <c r="BV53" s="4" t="s">
        <v>72</v>
      </c>
      <c r="BW53" s="22"/>
      <c r="BX53" s="22"/>
      <c r="BY53" s="35" t="str">
        <f>IFERROR(VLOOKUP(ROWS($BV$9:BV53),$BU$9:$BV$162,2,0),"")</f>
        <v>Single Leg Circle</v>
      </c>
      <c r="BZ53" s="22"/>
      <c r="CA53" s="22"/>
      <c r="CB53" s="22"/>
      <c r="CC53" s="35">
        <f>IF(ISNUMBER(SEARCH($B$17,CD53)),MAX($CC$8:CC52)+1,0)</f>
        <v>45</v>
      </c>
      <c r="CD53" s="4" t="s">
        <v>72</v>
      </c>
      <c r="CE53" s="22"/>
      <c r="CF53" s="22"/>
      <c r="CG53" s="35" t="str">
        <f>IFERROR(VLOOKUP(ROWS($CD$9:CD53),$CC$9:$CD$162,2,0),"")</f>
        <v>Single Leg Circle</v>
      </c>
      <c r="CH53" s="22"/>
      <c r="CI53" s="22"/>
      <c r="CJ53" s="22"/>
      <c r="CK53" s="35">
        <f>IF(ISNUMBER(SEARCH($B$18,CL53)),MAX($CK$8:CK52)+1,0)</f>
        <v>45</v>
      </c>
      <c r="CL53" s="4" t="s">
        <v>72</v>
      </c>
      <c r="CM53" s="22"/>
      <c r="CN53" s="22"/>
      <c r="CO53" s="35" t="str">
        <f>IFERROR(VLOOKUP(ROWS($CL$9:CL53),$CK$9:$CL$162,2,0),"")</f>
        <v>Single Leg Circle</v>
      </c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</row>
    <row r="54" spans="1:109" hidden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 t="b">
        <f>IF(D5=M34,IF(M53="Yes","Yes","No"),IF(D5=M33,IF(M51="Yes","Yes","No")))</f>
        <v>0</v>
      </c>
      <c r="N54" s="22"/>
      <c r="P54" s="22"/>
      <c r="Q54" s="22">
        <f>IF(ISNUMBER(SEARCH($B$9,R54)),MAX($Q$8:Q53)+1,0)</f>
        <v>46</v>
      </c>
      <c r="R54" s="6" t="s">
        <v>73</v>
      </c>
      <c r="S54" s="22"/>
      <c r="T54" s="22"/>
      <c r="U54" s="22" t="str">
        <f>IFERROR(VLOOKUP(ROWS($R$9:R54),$Q$9:$R$162,2,0),"")</f>
        <v>Backward walkover</v>
      </c>
      <c r="V54" s="22"/>
      <c r="W54" s="22"/>
      <c r="X54" s="22"/>
      <c r="Y54" s="22">
        <f>IF(ISNUMBER(SEARCH($B$10,Z54)),MAX($Y$8:Y53)+1,0)</f>
        <v>46</v>
      </c>
      <c r="Z54" s="6" t="s">
        <v>73</v>
      </c>
      <c r="AA54" s="22"/>
      <c r="AB54" s="22"/>
      <c r="AC54" s="22" t="str">
        <f>IFERROR(VLOOKUP(ROWS($Z$9:Z54),$Y$9:$Z$162,2,0),"")</f>
        <v>Backward walkover</v>
      </c>
      <c r="AD54" s="22"/>
      <c r="AE54" s="22"/>
      <c r="AF54" s="22"/>
      <c r="AG54" s="22">
        <f>IF(ISNUMBER(SEARCH($B$11,AH54)),MAX($AG$8:AG53)+1,0)</f>
        <v>46</v>
      </c>
      <c r="AH54" s="6" t="s">
        <v>73</v>
      </c>
      <c r="AI54" s="22"/>
      <c r="AJ54" s="22"/>
      <c r="AK54" s="22" t="str">
        <f>IFERROR(VLOOKUP(ROWS($AH$9:AH54),$AG$9:$AH$162,2,0),"")</f>
        <v>Backward walkover</v>
      </c>
      <c r="AL54" s="22"/>
      <c r="AM54" s="22"/>
      <c r="AN54" s="22"/>
      <c r="AO54" s="22">
        <f>IF(ISNUMBER(SEARCH($B$12,AP54)),MAX($AO$8:AO53)+1,0)</f>
        <v>46</v>
      </c>
      <c r="AP54" s="6" t="s">
        <v>73</v>
      </c>
      <c r="AQ54" s="22"/>
      <c r="AR54" s="22"/>
      <c r="AS54" s="22" t="str">
        <f>IFERROR(VLOOKUP(ROWS($AP$9:AP54),$AO$9:$AP$162,2,0),"")</f>
        <v>Backward walkover</v>
      </c>
      <c r="AT54" s="22"/>
      <c r="AU54" s="22"/>
      <c r="AV54" s="22"/>
      <c r="AW54" s="35">
        <f>IF(ISNUMBER(SEARCH($B$13,AX54)),MAX($AW$8:AW53)+1,0)</f>
        <v>46</v>
      </c>
      <c r="AX54" s="6" t="s">
        <v>73</v>
      </c>
      <c r="AY54" s="22"/>
      <c r="AZ54" s="22"/>
      <c r="BA54" s="35" t="str">
        <f>IFERROR(VLOOKUP(ROWS($AX$9:AX54),$AW$9:$AX$162,2,0),"")</f>
        <v>Backward walkover</v>
      </c>
      <c r="BB54" s="22"/>
      <c r="BC54" s="22"/>
      <c r="BD54" s="22"/>
      <c r="BE54" s="35">
        <f>IF(ISNUMBER(SEARCH($B$14,BF54)),MAX($BE$8:BE53)+1,0)</f>
        <v>46</v>
      </c>
      <c r="BF54" s="6" t="s">
        <v>73</v>
      </c>
      <c r="BG54" s="22"/>
      <c r="BH54" s="22"/>
      <c r="BI54" s="35" t="str">
        <f>IFERROR(VLOOKUP(ROWS($BF$9:BF54),$BE$9:$BF$162,2,0),"")</f>
        <v>Backward walkover</v>
      </c>
      <c r="BJ54" s="22"/>
      <c r="BK54" s="22"/>
      <c r="BL54" s="22"/>
      <c r="BM54" s="35">
        <f>IF(ISNUMBER(SEARCH($B$15,BN54)),MAX($BM$8:BM53)+1,0)</f>
        <v>46</v>
      </c>
      <c r="BN54" s="6" t="s">
        <v>73</v>
      </c>
      <c r="BO54" s="22"/>
      <c r="BP54" s="22"/>
      <c r="BQ54" s="35" t="str">
        <f>IFERROR(VLOOKUP(ROWS($BN$9:BN54),$BM$9:$BN$162,2,0),"")</f>
        <v>Backward walkover</v>
      </c>
      <c r="BR54" s="22"/>
      <c r="BS54" s="22"/>
      <c r="BT54" s="22"/>
      <c r="BU54" s="35">
        <f>IF(ISNUMBER(SEARCH($B$16,BV54)),MAX($BU$8:BU53)+1,0)</f>
        <v>46</v>
      </c>
      <c r="BV54" s="6" t="s">
        <v>73</v>
      </c>
      <c r="BW54" s="22"/>
      <c r="BX54" s="22"/>
      <c r="BY54" s="35" t="str">
        <f>IFERROR(VLOOKUP(ROWS($BV$9:BV54),$BU$9:$BV$162,2,0),"")</f>
        <v>Backward walkover</v>
      </c>
      <c r="BZ54" s="22"/>
      <c r="CA54" s="22"/>
      <c r="CB54" s="22"/>
      <c r="CC54" s="35">
        <f>IF(ISNUMBER(SEARCH($B$17,CD54)),MAX($CC$8:CC53)+1,0)</f>
        <v>46</v>
      </c>
      <c r="CD54" s="6" t="s">
        <v>73</v>
      </c>
      <c r="CE54" s="22"/>
      <c r="CF54" s="22"/>
      <c r="CG54" s="35" t="str">
        <f>IFERROR(VLOOKUP(ROWS($CD$9:CD54),$CC$9:$CD$162,2,0),"")</f>
        <v>Backward walkover</v>
      </c>
      <c r="CH54" s="22"/>
      <c r="CI54" s="22"/>
      <c r="CJ54" s="22"/>
      <c r="CK54" s="35">
        <f>IF(ISNUMBER(SEARCH($B$18,CL54)),MAX($CK$8:CK53)+1,0)</f>
        <v>46</v>
      </c>
      <c r="CL54" s="6" t="s">
        <v>73</v>
      </c>
      <c r="CM54" s="22"/>
      <c r="CN54" s="22"/>
      <c r="CO54" s="35" t="str">
        <f>IFERROR(VLOOKUP(ROWS($CL$9:CL54),$CK$9:$CL$162,2,0),"")</f>
        <v>Backward walkover</v>
      </c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</row>
    <row r="55" spans="1:109" hidden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>
        <v>2</v>
      </c>
      <c r="N55" s="22"/>
      <c r="P55" s="22"/>
      <c r="Q55" s="22">
        <f>IF(ISNUMBER(SEARCH($B$9,R55)),MAX($Q$8:Q54)+1,0)</f>
        <v>47</v>
      </c>
      <c r="R55" s="4" t="s">
        <v>74</v>
      </c>
      <c r="S55" s="22"/>
      <c r="T55" s="22"/>
      <c r="U55" s="22" t="str">
        <f>IFERROR(VLOOKUP(ROWS($R$9:R55),$Q$9:$R$162,2,0),"")</f>
        <v>Cartwheel ¼ turn in (Front to Back)↓</v>
      </c>
      <c r="V55" s="22"/>
      <c r="W55" s="22"/>
      <c r="X55" s="22"/>
      <c r="Y55" s="22">
        <f>IF(ISNUMBER(SEARCH($B$10,Z55)),MAX($Y$8:Y54)+1,0)</f>
        <v>47</v>
      </c>
      <c r="Z55" s="4" t="s">
        <v>74</v>
      </c>
      <c r="AA55" s="22"/>
      <c r="AB55" s="22"/>
      <c r="AC55" s="22" t="str">
        <f>IFERROR(VLOOKUP(ROWS($Z$9:Z55),$Y$9:$Z$162,2,0),"")</f>
        <v>Cartwheel ¼ turn in (Front to Back)↓</v>
      </c>
      <c r="AD55" s="22"/>
      <c r="AE55" s="22"/>
      <c r="AF55" s="22"/>
      <c r="AG55" s="22">
        <f>IF(ISNUMBER(SEARCH($B$11,AH55)),MAX($AG$8:AG54)+1,0)</f>
        <v>47</v>
      </c>
      <c r="AH55" s="4" t="s">
        <v>74</v>
      </c>
      <c r="AI55" s="22"/>
      <c r="AJ55" s="22"/>
      <c r="AK55" s="22" t="str">
        <f>IFERROR(VLOOKUP(ROWS($AH$9:AH55),$AG$9:$AH$162,2,0),"")</f>
        <v>Cartwheel ¼ turn in (Front to Back)↓</v>
      </c>
      <c r="AL55" s="22"/>
      <c r="AM55" s="22"/>
      <c r="AN55" s="22"/>
      <c r="AO55" s="22">
        <f>IF(ISNUMBER(SEARCH($B$12,AP55)),MAX($AO$8:AO54)+1,0)</f>
        <v>47</v>
      </c>
      <c r="AP55" s="4" t="s">
        <v>74</v>
      </c>
      <c r="AQ55" s="22"/>
      <c r="AR55" s="22"/>
      <c r="AS55" s="22" t="str">
        <f>IFERROR(VLOOKUP(ROWS($AP$9:AP55),$AO$9:$AP$162,2,0),"")</f>
        <v>Cartwheel ¼ turn in (Front to Back)↓</v>
      </c>
      <c r="AT55" s="22"/>
      <c r="AU55" s="22"/>
      <c r="AV55" s="22"/>
      <c r="AW55" s="35">
        <f>IF(ISNUMBER(SEARCH($B$13,AX55)),MAX($AW$8:AW54)+1,0)</f>
        <v>47</v>
      </c>
      <c r="AX55" s="4" t="s">
        <v>74</v>
      </c>
      <c r="AY55" s="22"/>
      <c r="AZ55" s="22"/>
      <c r="BA55" s="35" t="str">
        <f>IFERROR(VLOOKUP(ROWS($AX$9:AX55),$AW$9:$AX$162,2,0),"")</f>
        <v>Cartwheel ¼ turn in (Front to Back)↓</v>
      </c>
      <c r="BB55" s="22"/>
      <c r="BC55" s="22"/>
      <c r="BD55" s="22"/>
      <c r="BE55" s="35">
        <f>IF(ISNUMBER(SEARCH($B$14,BF55)),MAX($BE$8:BE54)+1,0)</f>
        <v>47</v>
      </c>
      <c r="BF55" s="4" t="s">
        <v>74</v>
      </c>
      <c r="BG55" s="22"/>
      <c r="BH55" s="22"/>
      <c r="BI55" s="35" t="str">
        <f>IFERROR(VLOOKUP(ROWS($BF$9:BF55),$BE$9:$BF$162,2,0),"")</f>
        <v>Cartwheel ¼ turn in (Front to Back)↓</v>
      </c>
      <c r="BJ55" s="22"/>
      <c r="BK55" s="22"/>
      <c r="BL55" s="22"/>
      <c r="BM55" s="35">
        <f>IF(ISNUMBER(SEARCH($B$15,BN55)),MAX($BM$8:BM54)+1,0)</f>
        <v>47</v>
      </c>
      <c r="BN55" s="4" t="s">
        <v>74</v>
      </c>
      <c r="BO55" s="22"/>
      <c r="BP55" s="22"/>
      <c r="BQ55" s="35" t="str">
        <f>IFERROR(VLOOKUP(ROWS($BN$9:BN55),$BM$9:$BN$162,2,0),"")</f>
        <v>Cartwheel ¼ turn in (Front to Back)↓</v>
      </c>
      <c r="BR55" s="22"/>
      <c r="BS55" s="22"/>
      <c r="BT55" s="22"/>
      <c r="BU55" s="35">
        <f>IF(ISNUMBER(SEARCH($B$16,BV55)),MAX($BU$8:BU54)+1,0)</f>
        <v>47</v>
      </c>
      <c r="BV55" s="4" t="s">
        <v>74</v>
      </c>
      <c r="BW55" s="22"/>
      <c r="BX55" s="22"/>
      <c r="BY55" s="35" t="str">
        <f>IFERROR(VLOOKUP(ROWS($BV$9:BV55),$BU$9:$BV$162,2,0),"")</f>
        <v>Cartwheel ¼ turn in (Front to Back)↓</v>
      </c>
      <c r="BZ55" s="22"/>
      <c r="CA55" s="22"/>
      <c r="CB55" s="22"/>
      <c r="CC55" s="35">
        <f>IF(ISNUMBER(SEARCH($B$17,CD55)),MAX($CC$8:CC54)+1,0)</f>
        <v>47</v>
      </c>
      <c r="CD55" s="4" t="s">
        <v>74</v>
      </c>
      <c r="CE55" s="22"/>
      <c r="CF55" s="22"/>
      <c r="CG55" s="35" t="str">
        <f>IFERROR(VLOOKUP(ROWS($CD$9:CD55),$CC$9:$CD$162,2,0),"")</f>
        <v>Cartwheel ¼ turn in (Front to Back)↓</v>
      </c>
      <c r="CH55" s="22"/>
      <c r="CI55" s="22"/>
      <c r="CJ55" s="22"/>
      <c r="CK55" s="35">
        <f>IF(ISNUMBER(SEARCH($B$18,CL55)),MAX($CK$8:CK54)+1,0)</f>
        <v>47</v>
      </c>
      <c r="CL55" s="4" t="s">
        <v>74</v>
      </c>
      <c r="CM55" s="22"/>
      <c r="CN55" s="22"/>
      <c r="CO55" s="35" t="str">
        <f>IFERROR(VLOOKUP(ROWS($CL$9:CL55),$CK$9:$CL$162,2,0),"")</f>
        <v>Cartwheel ¼ turn in (Front to Back)↓</v>
      </c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</row>
    <row r="56" spans="1:109" hidden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31" t="s">
        <v>208</v>
      </c>
      <c r="N56" s="22"/>
      <c r="P56" s="22"/>
      <c r="Q56" s="22">
        <f>IF(ISNUMBER(SEARCH($B$9,R56)),MAX($Q$8:Q55)+1,0)</f>
        <v>48</v>
      </c>
      <c r="R56" s="4" t="s">
        <v>75</v>
      </c>
      <c r="S56" s="22"/>
      <c r="T56" s="22"/>
      <c r="U56" s="22" t="str">
        <f>IFERROR(VLOOKUP(ROWS($R$9:R56),$Q$9:$R$162,2,0),"")</f>
        <v>Cartwheel ¼ turn out</v>
      </c>
      <c r="V56" s="22"/>
      <c r="W56" s="22"/>
      <c r="X56" s="22"/>
      <c r="Y56" s="22">
        <f>IF(ISNUMBER(SEARCH($B$10,Z56)),MAX($Y$8:Y55)+1,0)</f>
        <v>48</v>
      </c>
      <c r="Z56" s="4" t="s">
        <v>75</v>
      </c>
      <c r="AA56" s="22"/>
      <c r="AB56" s="22"/>
      <c r="AC56" s="22" t="str">
        <f>IFERROR(VLOOKUP(ROWS($Z$9:Z56),$Y$9:$Z$162,2,0),"")</f>
        <v>Cartwheel ¼ turn out</v>
      </c>
      <c r="AD56" s="22"/>
      <c r="AE56" s="22"/>
      <c r="AF56" s="22"/>
      <c r="AG56" s="22">
        <f>IF(ISNUMBER(SEARCH($B$11,AH56)),MAX($AG$8:AG55)+1,0)</f>
        <v>48</v>
      </c>
      <c r="AH56" s="4" t="s">
        <v>75</v>
      </c>
      <c r="AI56" s="22"/>
      <c r="AJ56" s="22"/>
      <c r="AK56" s="22" t="str">
        <f>IFERROR(VLOOKUP(ROWS($AH$9:AH56),$AG$9:$AH$162,2,0),"")</f>
        <v>Cartwheel ¼ turn out</v>
      </c>
      <c r="AL56" s="22"/>
      <c r="AM56" s="22"/>
      <c r="AN56" s="22"/>
      <c r="AO56" s="22">
        <f>IF(ISNUMBER(SEARCH($B$12,AP56)),MAX($AO$8:AO55)+1,0)</f>
        <v>48</v>
      </c>
      <c r="AP56" s="4" t="s">
        <v>75</v>
      </c>
      <c r="AQ56" s="22"/>
      <c r="AR56" s="22"/>
      <c r="AS56" s="22" t="str">
        <f>IFERROR(VLOOKUP(ROWS($AP$9:AP56),$AO$9:$AP$162,2,0),"")</f>
        <v>Cartwheel ¼ turn out</v>
      </c>
      <c r="AT56" s="22"/>
      <c r="AU56" s="22"/>
      <c r="AV56" s="22"/>
      <c r="AW56" s="35">
        <f>IF(ISNUMBER(SEARCH($B$13,AX56)),MAX($AW$8:AW55)+1,0)</f>
        <v>48</v>
      </c>
      <c r="AX56" s="4" t="s">
        <v>75</v>
      </c>
      <c r="AY56" s="22"/>
      <c r="AZ56" s="22"/>
      <c r="BA56" s="35" t="str">
        <f>IFERROR(VLOOKUP(ROWS($AX$9:AX56),$AW$9:$AX$162,2,0),"")</f>
        <v>Cartwheel ¼ turn out</v>
      </c>
      <c r="BB56" s="22"/>
      <c r="BC56" s="22"/>
      <c r="BD56" s="22"/>
      <c r="BE56" s="35">
        <f>IF(ISNUMBER(SEARCH($B$14,BF56)),MAX($BE$8:BE55)+1,0)</f>
        <v>48</v>
      </c>
      <c r="BF56" s="4" t="s">
        <v>75</v>
      </c>
      <c r="BG56" s="22"/>
      <c r="BH56" s="22"/>
      <c r="BI56" s="35" t="str">
        <f>IFERROR(VLOOKUP(ROWS($BF$9:BF56),$BE$9:$BF$162,2,0),"")</f>
        <v>Cartwheel ¼ turn out</v>
      </c>
      <c r="BJ56" s="22"/>
      <c r="BK56" s="22"/>
      <c r="BL56" s="22"/>
      <c r="BM56" s="35">
        <f>IF(ISNUMBER(SEARCH($B$15,BN56)),MAX($BM$8:BM55)+1,0)</f>
        <v>48</v>
      </c>
      <c r="BN56" s="4" t="s">
        <v>75</v>
      </c>
      <c r="BO56" s="22"/>
      <c r="BP56" s="22"/>
      <c r="BQ56" s="35" t="str">
        <f>IFERROR(VLOOKUP(ROWS($BN$9:BN56),$BM$9:$BN$162,2,0),"")</f>
        <v>Cartwheel ¼ turn out</v>
      </c>
      <c r="BR56" s="22"/>
      <c r="BS56" s="22"/>
      <c r="BT56" s="22"/>
      <c r="BU56" s="35">
        <f>IF(ISNUMBER(SEARCH($B$16,BV56)),MAX($BU$8:BU55)+1,0)</f>
        <v>48</v>
      </c>
      <c r="BV56" s="4" t="s">
        <v>75</v>
      </c>
      <c r="BW56" s="22"/>
      <c r="BX56" s="22"/>
      <c r="BY56" s="35" t="str">
        <f>IFERROR(VLOOKUP(ROWS($BV$9:BV56),$BU$9:$BV$162,2,0),"")</f>
        <v>Cartwheel ¼ turn out</v>
      </c>
      <c r="BZ56" s="22"/>
      <c r="CA56" s="22"/>
      <c r="CB56" s="22"/>
      <c r="CC56" s="35">
        <f>IF(ISNUMBER(SEARCH($B$17,CD56)),MAX($CC$8:CC55)+1,0)</f>
        <v>48</v>
      </c>
      <c r="CD56" s="4" t="s">
        <v>75</v>
      </c>
      <c r="CE56" s="22"/>
      <c r="CF56" s="22"/>
      <c r="CG56" s="35" t="str">
        <f>IFERROR(VLOOKUP(ROWS($CD$9:CD56),$CC$9:$CD$162,2,0),"")</f>
        <v>Cartwheel ¼ turn out</v>
      </c>
      <c r="CH56" s="22"/>
      <c r="CI56" s="22"/>
      <c r="CJ56" s="22"/>
      <c r="CK56" s="35">
        <f>IF(ISNUMBER(SEARCH($B$18,CL56)),MAX($CK$8:CK55)+1,0)</f>
        <v>48</v>
      </c>
      <c r="CL56" s="4" t="s">
        <v>75</v>
      </c>
      <c r="CM56" s="22"/>
      <c r="CN56" s="22"/>
      <c r="CO56" s="35" t="str">
        <f>IFERROR(VLOOKUP(ROWS($CL$9:CL56),$CK$9:$CL$162,2,0),"")</f>
        <v>Cartwheel ¼ turn out</v>
      </c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</row>
    <row r="57" spans="1:109" hidden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 t="str">
        <f>IF(COUNTIF(CU9:CU18,"Yes")=2,IF(COUNTIF(CV9:CV18,1)=1,"Yes","No"),"No")</f>
        <v>No</v>
      </c>
      <c r="N57" s="22"/>
      <c r="P57" s="22"/>
      <c r="Q57" s="22">
        <f>IF(ISNUMBER(SEARCH($B$9,R57)),MAX($Q$8:Q56)+1,0)</f>
        <v>49</v>
      </c>
      <c r="R57" s="4" t="s">
        <v>76</v>
      </c>
      <c r="S57" s="22"/>
      <c r="T57" s="22"/>
      <c r="U57" s="22" t="str">
        <f>IFERROR(VLOOKUP(ROWS($R$9:R57),$Q$9:$R$162,2,0),"")</f>
        <v xml:space="preserve">1 Arm Cartwheel </v>
      </c>
      <c r="V57" s="22"/>
      <c r="W57" s="22"/>
      <c r="X57" s="22"/>
      <c r="Y57" s="22">
        <f>IF(ISNUMBER(SEARCH($B$10,Z57)),MAX($Y$8:Y56)+1,0)</f>
        <v>49</v>
      </c>
      <c r="Z57" s="4" t="s">
        <v>76</v>
      </c>
      <c r="AA57" s="22"/>
      <c r="AB57" s="22"/>
      <c r="AC57" s="22" t="str">
        <f>IFERROR(VLOOKUP(ROWS($Z$9:Z57),$Y$9:$Z$162,2,0),"")</f>
        <v xml:space="preserve">1 Arm Cartwheel </v>
      </c>
      <c r="AD57" s="22"/>
      <c r="AE57" s="22"/>
      <c r="AF57" s="22"/>
      <c r="AG57" s="22">
        <f>IF(ISNUMBER(SEARCH($B$11,AH57)),MAX($AG$8:AG56)+1,0)</f>
        <v>49</v>
      </c>
      <c r="AH57" s="4" t="s">
        <v>76</v>
      </c>
      <c r="AI57" s="22"/>
      <c r="AJ57" s="22"/>
      <c r="AK57" s="22" t="str">
        <f>IFERROR(VLOOKUP(ROWS($AH$9:AH57),$AG$9:$AH$162,2,0),"")</f>
        <v xml:space="preserve">1 Arm Cartwheel </v>
      </c>
      <c r="AL57" s="22"/>
      <c r="AM57" s="22"/>
      <c r="AN57" s="22"/>
      <c r="AO57" s="22">
        <f>IF(ISNUMBER(SEARCH($B$12,AP57)),MAX($AO$8:AO56)+1,0)</f>
        <v>49</v>
      </c>
      <c r="AP57" s="4" t="s">
        <v>76</v>
      </c>
      <c r="AQ57" s="22"/>
      <c r="AR57" s="22"/>
      <c r="AS57" s="22" t="str">
        <f>IFERROR(VLOOKUP(ROWS($AP$9:AP57),$AO$9:$AP$162,2,0),"")</f>
        <v xml:space="preserve">1 Arm Cartwheel </v>
      </c>
      <c r="AT57" s="22"/>
      <c r="AU57" s="22"/>
      <c r="AV57" s="22"/>
      <c r="AW57" s="35">
        <f>IF(ISNUMBER(SEARCH($B$13,AX57)),MAX($AW$8:AW56)+1,0)</f>
        <v>49</v>
      </c>
      <c r="AX57" s="4" t="s">
        <v>76</v>
      </c>
      <c r="AY57" s="22"/>
      <c r="AZ57" s="22"/>
      <c r="BA57" s="35" t="str">
        <f>IFERROR(VLOOKUP(ROWS($AX$9:AX57),$AW$9:$AX$162,2,0),"")</f>
        <v xml:space="preserve">1 Arm Cartwheel </v>
      </c>
      <c r="BB57" s="22"/>
      <c r="BC57" s="22"/>
      <c r="BD57" s="22"/>
      <c r="BE57" s="35">
        <f>IF(ISNUMBER(SEARCH($B$14,BF57)),MAX($BE$8:BE56)+1,0)</f>
        <v>49</v>
      </c>
      <c r="BF57" s="4" t="s">
        <v>76</v>
      </c>
      <c r="BG57" s="22"/>
      <c r="BH57" s="22"/>
      <c r="BI57" s="35" t="str">
        <f>IFERROR(VLOOKUP(ROWS($BF$9:BF57),$BE$9:$BF$162,2,0),"")</f>
        <v xml:space="preserve">1 Arm Cartwheel </v>
      </c>
      <c r="BJ57" s="22"/>
      <c r="BK57" s="22"/>
      <c r="BL57" s="22"/>
      <c r="BM57" s="35">
        <f>IF(ISNUMBER(SEARCH($B$15,BN57)),MAX($BM$8:BM56)+1,0)</f>
        <v>49</v>
      </c>
      <c r="BN57" s="4" t="s">
        <v>76</v>
      </c>
      <c r="BO57" s="22"/>
      <c r="BP57" s="22"/>
      <c r="BQ57" s="35" t="str">
        <f>IFERROR(VLOOKUP(ROWS($BN$9:BN57),$BM$9:$BN$162,2,0),"")</f>
        <v xml:space="preserve">1 Arm Cartwheel </v>
      </c>
      <c r="BR57" s="22"/>
      <c r="BS57" s="22"/>
      <c r="BT57" s="22"/>
      <c r="BU57" s="35">
        <f>IF(ISNUMBER(SEARCH($B$16,BV57)),MAX($BU$8:BU56)+1,0)</f>
        <v>49</v>
      </c>
      <c r="BV57" s="4" t="s">
        <v>76</v>
      </c>
      <c r="BW57" s="22"/>
      <c r="BX57" s="22"/>
      <c r="BY57" s="35" t="str">
        <f>IFERROR(VLOOKUP(ROWS($BV$9:BV57),$BU$9:$BV$162,2,0),"")</f>
        <v xml:space="preserve">1 Arm Cartwheel </v>
      </c>
      <c r="BZ57" s="22"/>
      <c r="CA57" s="22"/>
      <c r="CB57" s="22"/>
      <c r="CC57" s="35">
        <f>IF(ISNUMBER(SEARCH($B$17,CD57)),MAX($CC$8:CC56)+1,0)</f>
        <v>49</v>
      </c>
      <c r="CD57" s="4" t="s">
        <v>76</v>
      </c>
      <c r="CE57" s="22"/>
      <c r="CF57" s="22"/>
      <c r="CG57" s="35" t="str">
        <f>IFERROR(VLOOKUP(ROWS($CD$9:CD57),$CC$9:$CD$162,2,0),"")</f>
        <v xml:space="preserve">1 Arm Cartwheel </v>
      </c>
      <c r="CH57" s="22"/>
      <c r="CI57" s="22"/>
      <c r="CJ57" s="22"/>
      <c r="CK57" s="35">
        <f>IF(ISNUMBER(SEARCH($B$18,CL57)),MAX($CK$8:CK56)+1,0)</f>
        <v>49</v>
      </c>
      <c r="CL57" s="4" t="s">
        <v>76</v>
      </c>
      <c r="CM57" s="22"/>
      <c r="CN57" s="22"/>
      <c r="CO57" s="35" t="str">
        <f>IFERROR(VLOOKUP(ROWS($CL$9:CL57),$CK$9:$CL$162,2,0),"")</f>
        <v xml:space="preserve">1 Arm Cartwheel </v>
      </c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</row>
    <row r="58" spans="1:109" hidden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>
        <v>3</v>
      </c>
      <c r="N58" s="22"/>
      <c r="P58" s="22"/>
      <c r="Q58" s="22">
        <f>IF(ISNUMBER(SEARCH($B$9,R58)),MAX($Q$8:Q57)+1,0)</f>
        <v>50</v>
      </c>
      <c r="R58" s="4" t="s">
        <v>77</v>
      </c>
      <c r="S58" s="22"/>
      <c r="T58" s="22"/>
      <c r="U58" s="22" t="str">
        <f>IFERROR(VLOOKUP(ROWS($R$9:R58),$Q$9:$R$162,2,0),"")</f>
        <v>2 x side C/wheels (opt. entry / exit)</v>
      </c>
      <c r="V58" s="22"/>
      <c r="W58" s="22"/>
      <c r="X58" s="22"/>
      <c r="Y58" s="22">
        <f>IF(ISNUMBER(SEARCH($B$10,Z58)),MAX($Y$8:Y57)+1,0)</f>
        <v>50</v>
      </c>
      <c r="Z58" s="4" t="s">
        <v>77</v>
      </c>
      <c r="AA58" s="22"/>
      <c r="AB58" s="22"/>
      <c r="AC58" s="22" t="str">
        <f>IFERROR(VLOOKUP(ROWS($Z$9:Z58),$Y$9:$Z$162,2,0),"")</f>
        <v>2 x side C/wheels (opt. entry / exit)</v>
      </c>
      <c r="AD58" s="22"/>
      <c r="AE58" s="22"/>
      <c r="AF58" s="22"/>
      <c r="AG58" s="22">
        <f>IF(ISNUMBER(SEARCH($B$11,AH58)),MAX($AG$8:AG57)+1,0)</f>
        <v>50</v>
      </c>
      <c r="AH58" s="4" t="s">
        <v>77</v>
      </c>
      <c r="AI58" s="22"/>
      <c r="AJ58" s="22"/>
      <c r="AK58" s="22" t="str">
        <f>IFERROR(VLOOKUP(ROWS($AH$9:AH58),$AG$9:$AH$162,2,0),"")</f>
        <v>2 x side C/wheels (opt. entry / exit)</v>
      </c>
      <c r="AL58" s="22"/>
      <c r="AM58" s="22"/>
      <c r="AN58" s="22"/>
      <c r="AO58" s="22">
        <f>IF(ISNUMBER(SEARCH($B$12,AP58)),MAX($AO$8:AO57)+1,0)</f>
        <v>50</v>
      </c>
      <c r="AP58" s="4" t="s">
        <v>77</v>
      </c>
      <c r="AQ58" s="22"/>
      <c r="AR58" s="22"/>
      <c r="AS58" s="22" t="str">
        <f>IFERROR(VLOOKUP(ROWS($AP$9:AP58),$AO$9:$AP$162,2,0),"")</f>
        <v>2 x side C/wheels (opt. entry / exit)</v>
      </c>
      <c r="AT58" s="22"/>
      <c r="AU58" s="22"/>
      <c r="AV58" s="22"/>
      <c r="AW58" s="35">
        <f>IF(ISNUMBER(SEARCH($B$13,AX58)),MAX($AW$8:AW57)+1,0)</f>
        <v>50</v>
      </c>
      <c r="AX58" s="4" t="s">
        <v>77</v>
      </c>
      <c r="AY58" s="22"/>
      <c r="AZ58" s="22"/>
      <c r="BA58" s="35" t="str">
        <f>IFERROR(VLOOKUP(ROWS($AX$9:AX58),$AW$9:$AX$162,2,0),"")</f>
        <v>2 x side C/wheels (opt. entry / exit)</v>
      </c>
      <c r="BB58" s="22"/>
      <c r="BC58" s="22"/>
      <c r="BD58" s="22"/>
      <c r="BE58" s="35">
        <f>IF(ISNUMBER(SEARCH($B$14,BF58)),MAX($BE$8:BE57)+1,0)</f>
        <v>50</v>
      </c>
      <c r="BF58" s="4" t="s">
        <v>77</v>
      </c>
      <c r="BG58" s="22"/>
      <c r="BH58" s="22"/>
      <c r="BI58" s="35" t="str">
        <f>IFERROR(VLOOKUP(ROWS($BF$9:BF58),$BE$9:$BF$162,2,0),"")</f>
        <v>2 x side C/wheels (opt. entry / exit)</v>
      </c>
      <c r="BJ58" s="22"/>
      <c r="BK58" s="22"/>
      <c r="BL58" s="22"/>
      <c r="BM58" s="35">
        <f>IF(ISNUMBER(SEARCH($B$15,BN58)),MAX($BM$8:BM57)+1,0)</f>
        <v>50</v>
      </c>
      <c r="BN58" s="4" t="s">
        <v>77</v>
      </c>
      <c r="BO58" s="22"/>
      <c r="BP58" s="22"/>
      <c r="BQ58" s="35" t="str">
        <f>IFERROR(VLOOKUP(ROWS($BN$9:BN58),$BM$9:$BN$162,2,0),"")</f>
        <v>2 x side C/wheels (opt. entry / exit)</v>
      </c>
      <c r="BR58" s="22"/>
      <c r="BS58" s="22"/>
      <c r="BT58" s="22"/>
      <c r="BU58" s="35">
        <f>IF(ISNUMBER(SEARCH($B$16,BV58)),MAX($BU$8:BU57)+1,0)</f>
        <v>50</v>
      </c>
      <c r="BV58" s="4" t="s">
        <v>77</v>
      </c>
      <c r="BW58" s="22"/>
      <c r="BX58" s="22"/>
      <c r="BY58" s="35" t="str">
        <f>IFERROR(VLOOKUP(ROWS($BV$9:BV58),$BU$9:$BV$162,2,0),"")</f>
        <v>2 x side C/wheels (opt. entry / exit)</v>
      </c>
      <c r="BZ58" s="22"/>
      <c r="CA58" s="22"/>
      <c r="CB58" s="22"/>
      <c r="CC58" s="35">
        <f>IF(ISNUMBER(SEARCH($B$17,CD58)),MAX($CC$8:CC57)+1,0)</f>
        <v>50</v>
      </c>
      <c r="CD58" s="4" t="s">
        <v>77</v>
      </c>
      <c r="CE58" s="22"/>
      <c r="CF58" s="22"/>
      <c r="CG58" s="35" t="str">
        <f>IFERROR(VLOOKUP(ROWS($CD$9:CD58),$CC$9:$CD$162,2,0),"")</f>
        <v>2 x side C/wheels (opt. entry / exit)</v>
      </c>
      <c r="CH58" s="22"/>
      <c r="CI58" s="22"/>
      <c r="CJ58" s="22"/>
      <c r="CK58" s="35">
        <f>IF(ISNUMBER(SEARCH($B$18,CL58)),MAX($CK$8:CK57)+1,0)</f>
        <v>50</v>
      </c>
      <c r="CL58" s="4" t="s">
        <v>77</v>
      </c>
      <c r="CM58" s="22"/>
      <c r="CN58" s="22"/>
      <c r="CO58" s="35" t="str">
        <f>IFERROR(VLOOKUP(ROWS($CL$9:CL58),$CK$9:$CL$162,2,0),"")</f>
        <v>2 x side C/wheels (opt. entry / exit)</v>
      </c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</row>
    <row r="59" spans="1:109" hidden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31" t="s">
        <v>209</v>
      </c>
      <c r="N59" s="22"/>
      <c r="P59" s="22"/>
      <c r="Q59" s="22">
        <f>IF(ISNUMBER(SEARCH($B$9,R59)),MAX($Q$8:Q58)+1,0)</f>
        <v>51</v>
      </c>
      <c r="R59" s="4" t="s">
        <v>196</v>
      </c>
      <c r="S59" s="22"/>
      <c r="T59" s="22"/>
      <c r="U59" s="22" t="str">
        <f>IFERROR(VLOOKUP(ROWS($R$9:R59),$Q$9:$R$162,2,0),"")</f>
        <v>Dive C/wheel (must show flight)</v>
      </c>
      <c r="V59" s="22"/>
      <c r="W59" s="22"/>
      <c r="X59" s="22"/>
      <c r="Y59" s="22">
        <f>IF(ISNUMBER(SEARCH($B$10,Z59)),MAX($Y$8:Y58)+1,0)</f>
        <v>51</v>
      </c>
      <c r="Z59" s="4" t="s">
        <v>196</v>
      </c>
      <c r="AA59" s="22"/>
      <c r="AB59" s="22"/>
      <c r="AC59" s="22" t="str">
        <f>IFERROR(VLOOKUP(ROWS($Z$9:Z59),$Y$9:$Z$162,2,0),"")</f>
        <v>Dive C/wheel (must show flight)</v>
      </c>
      <c r="AD59" s="22"/>
      <c r="AE59" s="22"/>
      <c r="AF59" s="22"/>
      <c r="AG59" s="22">
        <f>IF(ISNUMBER(SEARCH($B$11,AH59)),MAX($AG$8:AG58)+1,0)</f>
        <v>51</v>
      </c>
      <c r="AH59" s="4" t="s">
        <v>196</v>
      </c>
      <c r="AI59" s="22"/>
      <c r="AJ59" s="22"/>
      <c r="AK59" s="22" t="str">
        <f>IFERROR(VLOOKUP(ROWS($AH$9:AH59),$AG$9:$AH$162,2,0),"")</f>
        <v>Dive C/wheel (must show flight)</v>
      </c>
      <c r="AL59" s="22"/>
      <c r="AM59" s="22"/>
      <c r="AN59" s="22"/>
      <c r="AO59" s="22">
        <f>IF(ISNUMBER(SEARCH($B$12,AP59)),MAX($AO$8:AO58)+1,0)</f>
        <v>51</v>
      </c>
      <c r="AP59" s="4" t="s">
        <v>196</v>
      </c>
      <c r="AQ59" s="22"/>
      <c r="AR59" s="22"/>
      <c r="AS59" s="22" t="str">
        <f>IFERROR(VLOOKUP(ROWS($AP$9:AP59),$AO$9:$AP$162,2,0),"")</f>
        <v>Dive C/wheel (must show flight)</v>
      </c>
      <c r="AT59" s="22"/>
      <c r="AU59" s="22"/>
      <c r="AV59" s="22"/>
      <c r="AW59" s="35">
        <f>IF(ISNUMBER(SEARCH($B$13,AX59)),MAX($AW$8:AW58)+1,0)</f>
        <v>51</v>
      </c>
      <c r="AX59" s="4" t="s">
        <v>196</v>
      </c>
      <c r="AY59" s="22"/>
      <c r="AZ59" s="22"/>
      <c r="BA59" s="35" t="str">
        <f>IFERROR(VLOOKUP(ROWS($AX$9:AX59),$AW$9:$AX$162,2,0),"")</f>
        <v>Dive C/wheel (must show flight)</v>
      </c>
      <c r="BB59" s="22"/>
      <c r="BC59" s="22"/>
      <c r="BD59" s="22"/>
      <c r="BE59" s="35">
        <f>IF(ISNUMBER(SEARCH($B$14,BF59)),MAX($BE$8:BE58)+1,0)</f>
        <v>51</v>
      </c>
      <c r="BF59" s="4" t="s">
        <v>196</v>
      </c>
      <c r="BG59" s="22"/>
      <c r="BH59" s="22"/>
      <c r="BI59" s="35" t="str">
        <f>IFERROR(VLOOKUP(ROWS($BF$9:BF59),$BE$9:$BF$162,2,0),"")</f>
        <v>Dive C/wheel (must show flight)</v>
      </c>
      <c r="BJ59" s="22"/>
      <c r="BK59" s="22"/>
      <c r="BL59" s="22"/>
      <c r="BM59" s="35">
        <f>IF(ISNUMBER(SEARCH($B$15,BN59)),MAX($BM$8:BM58)+1,0)</f>
        <v>51</v>
      </c>
      <c r="BN59" s="4" t="s">
        <v>196</v>
      </c>
      <c r="BO59" s="22"/>
      <c r="BP59" s="22"/>
      <c r="BQ59" s="35" t="str">
        <f>IFERROR(VLOOKUP(ROWS($BN$9:BN59),$BM$9:$BN$162,2,0),"")</f>
        <v>Dive C/wheel (must show flight)</v>
      </c>
      <c r="BR59" s="22"/>
      <c r="BS59" s="22"/>
      <c r="BT59" s="22"/>
      <c r="BU59" s="35">
        <f>IF(ISNUMBER(SEARCH($B$16,BV59)),MAX($BU$8:BU58)+1,0)</f>
        <v>51</v>
      </c>
      <c r="BV59" s="4" t="s">
        <v>196</v>
      </c>
      <c r="BW59" s="22"/>
      <c r="BX59" s="22"/>
      <c r="BY59" s="35" t="str">
        <f>IFERROR(VLOOKUP(ROWS($BV$9:BV59),$BU$9:$BV$162,2,0),"")</f>
        <v>Dive C/wheel (must show flight)</v>
      </c>
      <c r="BZ59" s="22"/>
      <c r="CA59" s="22"/>
      <c r="CB59" s="22"/>
      <c r="CC59" s="35">
        <f>IF(ISNUMBER(SEARCH($B$17,CD59)),MAX($CC$8:CC58)+1,0)</f>
        <v>51</v>
      </c>
      <c r="CD59" s="4" t="s">
        <v>196</v>
      </c>
      <c r="CE59" s="22"/>
      <c r="CF59" s="22"/>
      <c r="CG59" s="35" t="str">
        <f>IFERROR(VLOOKUP(ROWS($CD$9:CD59),$CC$9:$CD$162,2,0),"")</f>
        <v>Dive C/wheel (must show flight)</v>
      </c>
      <c r="CH59" s="22"/>
      <c r="CI59" s="22"/>
      <c r="CJ59" s="22"/>
      <c r="CK59" s="35">
        <f>IF(ISNUMBER(SEARCH($B$18,CL59)),MAX($CK$8:CK58)+1,0)</f>
        <v>51</v>
      </c>
      <c r="CL59" s="4" t="s">
        <v>196</v>
      </c>
      <c r="CM59" s="22"/>
      <c r="CN59" s="22"/>
      <c r="CO59" s="35" t="str">
        <f>IFERROR(VLOOKUP(ROWS($CL$9:CL59),$CK$9:$CL$162,2,0),"")</f>
        <v>Dive C/wheel (must show flight)</v>
      </c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</row>
    <row r="60" spans="1:109" hidden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 t="str">
        <f>IF(COUNTIF(CW9:CW18,"Yes")=1,"Yes","No")</f>
        <v>No</v>
      </c>
      <c r="N60" s="22"/>
      <c r="P60" s="22"/>
      <c r="Q60" s="22">
        <f>IF(ISNUMBER(SEARCH($B$9,R60)),MAX($Q$8:Q59)+1,0)</f>
        <v>52</v>
      </c>
      <c r="R60" s="4" t="s">
        <v>195</v>
      </c>
      <c r="S60" s="22"/>
      <c r="T60" s="22"/>
      <c r="U60" s="22" t="str">
        <f>IFERROR(VLOOKUP(ROWS($R$9:R60),$Q$9:$R$162,2,0),"")</f>
        <v>Roundoff</v>
      </c>
      <c r="V60" s="22"/>
      <c r="W60" s="22"/>
      <c r="X60" s="22"/>
      <c r="Y60" s="22">
        <f>IF(ISNUMBER(SEARCH($B$10,Z60)),MAX($Y$8:Y59)+1,0)</f>
        <v>52</v>
      </c>
      <c r="Z60" s="4" t="s">
        <v>195</v>
      </c>
      <c r="AA60" s="22"/>
      <c r="AB60" s="22"/>
      <c r="AC60" s="22" t="str">
        <f>IFERROR(VLOOKUP(ROWS($Z$9:Z60),$Y$9:$Z$162,2,0),"")</f>
        <v>Roundoff</v>
      </c>
      <c r="AD60" s="22"/>
      <c r="AE60" s="22"/>
      <c r="AF60" s="22"/>
      <c r="AG60" s="22">
        <f>IF(ISNUMBER(SEARCH($B$11,AH60)),MAX($AG$8:AG59)+1,0)</f>
        <v>52</v>
      </c>
      <c r="AH60" s="4" t="s">
        <v>195</v>
      </c>
      <c r="AI60" s="22"/>
      <c r="AJ60" s="22"/>
      <c r="AK60" s="22" t="str">
        <f>IFERROR(VLOOKUP(ROWS($AH$9:AH60),$AG$9:$AH$162,2,0),"")</f>
        <v>Roundoff</v>
      </c>
      <c r="AL60" s="22"/>
      <c r="AM60" s="22"/>
      <c r="AN60" s="22"/>
      <c r="AO60" s="22">
        <f>IF(ISNUMBER(SEARCH($B$12,AP60)),MAX($AO$8:AO59)+1,0)</f>
        <v>52</v>
      </c>
      <c r="AP60" s="4" t="s">
        <v>195</v>
      </c>
      <c r="AQ60" s="22"/>
      <c r="AR60" s="22"/>
      <c r="AS60" s="22" t="str">
        <f>IFERROR(VLOOKUP(ROWS($AP$9:AP60),$AO$9:$AP$162,2,0),"")</f>
        <v>Roundoff</v>
      </c>
      <c r="AT60" s="22"/>
      <c r="AU60" s="22"/>
      <c r="AV60" s="22"/>
      <c r="AW60" s="35">
        <f>IF(ISNUMBER(SEARCH($B$13,AX60)),MAX($AW$8:AW59)+1,0)</f>
        <v>52</v>
      </c>
      <c r="AX60" s="4" t="s">
        <v>195</v>
      </c>
      <c r="AY60" s="22"/>
      <c r="AZ60" s="22"/>
      <c r="BA60" s="35" t="str">
        <f>IFERROR(VLOOKUP(ROWS($AX$9:AX60),$AW$9:$AX$162,2,0),"")</f>
        <v>Roundoff</v>
      </c>
      <c r="BB60" s="22"/>
      <c r="BC60" s="22"/>
      <c r="BD60" s="22"/>
      <c r="BE60" s="35">
        <f>IF(ISNUMBER(SEARCH($B$14,BF60)),MAX($BE$8:BE59)+1,0)</f>
        <v>52</v>
      </c>
      <c r="BF60" s="4" t="s">
        <v>195</v>
      </c>
      <c r="BG60" s="22"/>
      <c r="BH60" s="22"/>
      <c r="BI60" s="35" t="str">
        <f>IFERROR(VLOOKUP(ROWS($BF$9:BF60),$BE$9:$BF$162,2,0),"")</f>
        <v>Roundoff</v>
      </c>
      <c r="BJ60" s="22"/>
      <c r="BK60" s="22"/>
      <c r="BL60" s="22"/>
      <c r="BM60" s="35">
        <f>IF(ISNUMBER(SEARCH($B$15,BN60)),MAX($BM$8:BM59)+1,0)</f>
        <v>52</v>
      </c>
      <c r="BN60" s="4" t="s">
        <v>195</v>
      </c>
      <c r="BO60" s="22"/>
      <c r="BP60" s="22"/>
      <c r="BQ60" s="35" t="str">
        <f>IFERROR(VLOOKUP(ROWS($BN$9:BN60),$BM$9:$BN$162,2,0),"")</f>
        <v>Roundoff</v>
      </c>
      <c r="BR60" s="22"/>
      <c r="BS60" s="22"/>
      <c r="BT60" s="22"/>
      <c r="BU60" s="35">
        <f>IF(ISNUMBER(SEARCH($B$16,BV60)),MAX($BU$8:BU59)+1,0)</f>
        <v>52</v>
      </c>
      <c r="BV60" s="4" t="s">
        <v>195</v>
      </c>
      <c r="BW60" s="22"/>
      <c r="BX60" s="22"/>
      <c r="BY60" s="35" t="str">
        <f>IFERROR(VLOOKUP(ROWS($BV$9:BV60),$BU$9:$BV$162,2,0),"")</f>
        <v>Roundoff</v>
      </c>
      <c r="BZ60" s="22"/>
      <c r="CA60" s="22"/>
      <c r="CB60" s="22"/>
      <c r="CC60" s="35">
        <f>IF(ISNUMBER(SEARCH($B$17,CD60)),MAX($CC$8:CC59)+1,0)</f>
        <v>52</v>
      </c>
      <c r="CD60" s="4" t="s">
        <v>195</v>
      </c>
      <c r="CE60" s="22"/>
      <c r="CF60" s="22"/>
      <c r="CG60" s="35" t="str">
        <f>IFERROR(VLOOKUP(ROWS($CD$9:CD60),$CC$9:$CD$162,2,0),"")</f>
        <v>Roundoff</v>
      </c>
      <c r="CH60" s="22"/>
      <c r="CI60" s="22"/>
      <c r="CJ60" s="22"/>
      <c r="CK60" s="35">
        <f>IF(ISNUMBER(SEARCH($B$18,CL60)),MAX($CK$8:CK59)+1,0)</f>
        <v>52</v>
      </c>
      <c r="CL60" s="4" t="s">
        <v>195</v>
      </c>
      <c r="CM60" s="22"/>
      <c r="CN60" s="22"/>
      <c r="CO60" s="35" t="str">
        <f>IFERROR(VLOOKUP(ROWS($CL$9:CL60),$CK$9:$CL$162,2,0),"")</f>
        <v>Roundoff</v>
      </c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</row>
    <row r="61" spans="1:109" hidden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>
        <v>4</v>
      </c>
      <c r="N61" s="22"/>
      <c r="P61" s="22"/>
      <c r="Q61" s="22">
        <f>IF(ISNUMBER(SEARCH($B$9,R61)),MAX($Q$8:Q60)+1,0)</f>
        <v>53</v>
      </c>
      <c r="R61" s="4" t="s">
        <v>194</v>
      </c>
      <c r="S61" s="22"/>
      <c r="T61" s="22"/>
      <c r="U61" s="22" t="str">
        <f>IFERROR(VLOOKUP(ROWS($R$9:R61),$Q$9:$R$162,2,0),"")</f>
        <v>Roundoff jump (optional shape)</v>
      </c>
      <c r="V61" s="22"/>
      <c r="W61" s="22"/>
      <c r="X61" s="22"/>
      <c r="Y61" s="22">
        <f>IF(ISNUMBER(SEARCH($B$10,Z61)),MAX($Y$8:Y60)+1,0)</f>
        <v>53</v>
      </c>
      <c r="Z61" s="4" t="s">
        <v>194</v>
      </c>
      <c r="AA61" s="22"/>
      <c r="AB61" s="22"/>
      <c r="AC61" s="22" t="str">
        <f>IFERROR(VLOOKUP(ROWS($Z$9:Z61),$Y$9:$Z$162,2,0),"")</f>
        <v>Roundoff jump (optional shape)</v>
      </c>
      <c r="AD61" s="22"/>
      <c r="AE61" s="22"/>
      <c r="AF61" s="22"/>
      <c r="AG61" s="22">
        <f>IF(ISNUMBER(SEARCH($B$11,AH61)),MAX($AG$8:AG60)+1,0)</f>
        <v>53</v>
      </c>
      <c r="AH61" s="4" t="s">
        <v>194</v>
      </c>
      <c r="AI61" s="22"/>
      <c r="AJ61" s="22"/>
      <c r="AK61" s="22" t="str">
        <f>IFERROR(VLOOKUP(ROWS($AH$9:AH61),$AG$9:$AH$162,2,0),"")</f>
        <v>Roundoff jump (optional shape)</v>
      </c>
      <c r="AL61" s="22"/>
      <c r="AM61" s="22"/>
      <c r="AN61" s="22"/>
      <c r="AO61" s="22">
        <f>IF(ISNUMBER(SEARCH($B$12,AP61)),MAX($AO$8:AO60)+1,0)</f>
        <v>53</v>
      </c>
      <c r="AP61" s="4" t="s">
        <v>194</v>
      </c>
      <c r="AQ61" s="22"/>
      <c r="AR61" s="22"/>
      <c r="AS61" s="22" t="str">
        <f>IFERROR(VLOOKUP(ROWS($AP$9:AP61),$AO$9:$AP$162,2,0),"")</f>
        <v>Roundoff jump (optional shape)</v>
      </c>
      <c r="AT61" s="22"/>
      <c r="AU61" s="22"/>
      <c r="AV61" s="22"/>
      <c r="AW61" s="35">
        <f>IF(ISNUMBER(SEARCH($B$13,AX61)),MAX($AW$8:AW60)+1,0)</f>
        <v>53</v>
      </c>
      <c r="AX61" s="4" t="s">
        <v>194</v>
      </c>
      <c r="AY61" s="22"/>
      <c r="AZ61" s="22"/>
      <c r="BA61" s="35" t="str">
        <f>IFERROR(VLOOKUP(ROWS($AX$9:AX61),$AW$9:$AX$162,2,0),"")</f>
        <v>Roundoff jump (optional shape)</v>
      </c>
      <c r="BB61" s="22"/>
      <c r="BC61" s="22"/>
      <c r="BD61" s="22"/>
      <c r="BE61" s="35">
        <f>IF(ISNUMBER(SEARCH($B$14,BF61)),MAX($BE$8:BE60)+1,0)</f>
        <v>53</v>
      </c>
      <c r="BF61" s="4" t="s">
        <v>194</v>
      </c>
      <c r="BG61" s="22"/>
      <c r="BH61" s="22"/>
      <c r="BI61" s="35" t="str">
        <f>IFERROR(VLOOKUP(ROWS($BF$9:BF61),$BE$9:$BF$162,2,0),"")</f>
        <v>Roundoff jump (optional shape)</v>
      </c>
      <c r="BJ61" s="22"/>
      <c r="BK61" s="22"/>
      <c r="BL61" s="22"/>
      <c r="BM61" s="35">
        <f>IF(ISNUMBER(SEARCH($B$15,BN61)),MAX($BM$8:BM60)+1,0)</f>
        <v>53</v>
      </c>
      <c r="BN61" s="4" t="s">
        <v>194</v>
      </c>
      <c r="BO61" s="22"/>
      <c r="BP61" s="22"/>
      <c r="BQ61" s="35" t="str">
        <f>IFERROR(VLOOKUP(ROWS($BN$9:BN61),$BM$9:$BN$162,2,0),"")</f>
        <v>Roundoff jump (optional shape)</v>
      </c>
      <c r="BR61" s="22"/>
      <c r="BS61" s="22"/>
      <c r="BT61" s="22"/>
      <c r="BU61" s="35">
        <f>IF(ISNUMBER(SEARCH($B$16,BV61)),MAX($BU$8:BU60)+1,0)</f>
        <v>53</v>
      </c>
      <c r="BV61" s="4" t="s">
        <v>194</v>
      </c>
      <c r="BW61" s="22"/>
      <c r="BX61" s="22"/>
      <c r="BY61" s="35" t="str">
        <f>IFERROR(VLOOKUP(ROWS($BV$9:BV61),$BU$9:$BV$162,2,0),"")</f>
        <v>Roundoff jump (optional shape)</v>
      </c>
      <c r="BZ61" s="22"/>
      <c r="CA61" s="22"/>
      <c r="CB61" s="22"/>
      <c r="CC61" s="35">
        <f>IF(ISNUMBER(SEARCH($B$17,CD61)),MAX($CC$8:CC60)+1,0)</f>
        <v>53</v>
      </c>
      <c r="CD61" s="4" t="s">
        <v>194</v>
      </c>
      <c r="CE61" s="22"/>
      <c r="CF61" s="22"/>
      <c r="CG61" s="35" t="str">
        <f>IFERROR(VLOOKUP(ROWS($CD$9:CD61),$CC$9:$CD$162,2,0),"")</f>
        <v>Roundoff jump (optional shape)</v>
      </c>
      <c r="CH61" s="22"/>
      <c r="CI61" s="22"/>
      <c r="CJ61" s="22"/>
      <c r="CK61" s="35">
        <f>IF(ISNUMBER(SEARCH($B$18,CL61)),MAX($CK$8:CK60)+1,0)</f>
        <v>53</v>
      </c>
      <c r="CL61" s="4" t="s">
        <v>194</v>
      </c>
      <c r="CM61" s="22"/>
      <c r="CN61" s="22"/>
      <c r="CO61" s="35" t="str">
        <f>IFERROR(VLOOKUP(ROWS($CL$9:CL61),$CK$9:$CL$162,2,0),"")</f>
        <v>Roundoff jump (optional shape)</v>
      </c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</row>
    <row r="62" spans="1:109" hidden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1" t="s">
        <v>221</v>
      </c>
      <c r="N62" s="22"/>
      <c r="P62" s="22"/>
      <c r="Q62" s="22">
        <f>IF(ISNUMBER(SEARCH($B$9,R62)),MAX($Q$8:Q61)+1,0)</f>
        <v>54</v>
      </c>
      <c r="R62" s="7" t="s">
        <v>81</v>
      </c>
      <c r="S62" s="22"/>
      <c r="T62" s="22"/>
      <c r="U62" s="22" t="str">
        <f>IFERROR(VLOOKUP(ROWS($R$9:R62),$Q$9:$R$162,2,0),"")</f>
        <v>Split leap or jump (150°)</v>
      </c>
      <c r="V62" s="22"/>
      <c r="W62" s="22"/>
      <c r="X62" s="22"/>
      <c r="Y62" s="22">
        <f>IF(ISNUMBER(SEARCH($B$10,Z62)),MAX($Y$8:Y61)+1,0)</f>
        <v>54</v>
      </c>
      <c r="Z62" s="7" t="s">
        <v>81</v>
      </c>
      <c r="AA62" s="22"/>
      <c r="AB62" s="22"/>
      <c r="AC62" s="22" t="str">
        <f>IFERROR(VLOOKUP(ROWS($Z$9:Z62),$Y$9:$Z$162,2,0),"")</f>
        <v>Split leap or jump (150°)</v>
      </c>
      <c r="AD62" s="22"/>
      <c r="AE62" s="22"/>
      <c r="AF62" s="22"/>
      <c r="AG62" s="22">
        <f>IF(ISNUMBER(SEARCH($B$11,AH62)),MAX($AG$8:AG61)+1,0)</f>
        <v>54</v>
      </c>
      <c r="AH62" s="7" t="s">
        <v>81</v>
      </c>
      <c r="AI62" s="22"/>
      <c r="AJ62" s="22"/>
      <c r="AK62" s="22" t="str">
        <f>IFERROR(VLOOKUP(ROWS($AH$9:AH62),$AG$9:$AH$162,2,0),"")</f>
        <v>Split leap or jump (150°)</v>
      </c>
      <c r="AL62" s="22"/>
      <c r="AM62" s="22"/>
      <c r="AN62" s="22"/>
      <c r="AO62" s="22">
        <f>IF(ISNUMBER(SEARCH($B$12,AP62)),MAX($AO$8:AO61)+1,0)</f>
        <v>54</v>
      </c>
      <c r="AP62" s="7" t="s">
        <v>81</v>
      </c>
      <c r="AQ62" s="22"/>
      <c r="AR62" s="22"/>
      <c r="AS62" s="22" t="str">
        <f>IFERROR(VLOOKUP(ROWS($AP$9:AP62),$AO$9:$AP$162,2,0),"")</f>
        <v>Split leap or jump (150°)</v>
      </c>
      <c r="AT62" s="22"/>
      <c r="AU62" s="22"/>
      <c r="AV62" s="22"/>
      <c r="AW62" s="35">
        <f>IF(ISNUMBER(SEARCH($B$13,AX62)),MAX($AW$8:AW61)+1,0)</f>
        <v>54</v>
      </c>
      <c r="AX62" s="7" t="s">
        <v>81</v>
      </c>
      <c r="AY62" s="22"/>
      <c r="AZ62" s="22"/>
      <c r="BA62" s="35" t="str">
        <f>IFERROR(VLOOKUP(ROWS($AX$9:AX62),$AW$9:$AX$162,2,0),"")</f>
        <v>Split leap or jump (150°)</v>
      </c>
      <c r="BB62" s="22"/>
      <c r="BC62" s="22"/>
      <c r="BD62" s="22"/>
      <c r="BE62" s="35">
        <f>IF(ISNUMBER(SEARCH($B$14,BF62)),MAX($BE$8:BE61)+1,0)</f>
        <v>54</v>
      </c>
      <c r="BF62" s="7" t="s">
        <v>81</v>
      </c>
      <c r="BG62" s="22"/>
      <c r="BH62" s="22"/>
      <c r="BI62" s="35" t="str">
        <f>IFERROR(VLOOKUP(ROWS($BF$9:BF62),$BE$9:$BF$162,2,0),"")</f>
        <v>Split leap or jump (150°)</v>
      </c>
      <c r="BJ62" s="22"/>
      <c r="BK62" s="22"/>
      <c r="BL62" s="22"/>
      <c r="BM62" s="35">
        <f>IF(ISNUMBER(SEARCH($B$15,BN62)),MAX($BM$8:BM61)+1,0)</f>
        <v>54</v>
      </c>
      <c r="BN62" s="7" t="s">
        <v>81</v>
      </c>
      <c r="BO62" s="22"/>
      <c r="BP62" s="22"/>
      <c r="BQ62" s="35" t="str">
        <f>IFERROR(VLOOKUP(ROWS($BN$9:BN62),$BM$9:$BN$162,2,0),"")</f>
        <v>Split leap or jump (150°)</v>
      </c>
      <c r="BR62" s="22"/>
      <c r="BS62" s="22"/>
      <c r="BT62" s="22"/>
      <c r="BU62" s="35">
        <f>IF(ISNUMBER(SEARCH($B$16,BV62)),MAX($BU$8:BU61)+1,0)</f>
        <v>54</v>
      </c>
      <c r="BV62" s="7" t="s">
        <v>81</v>
      </c>
      <c r="BW62" s="22"/>
      <c r="BX62" s="22"/>
      <c r="BY62" s="35" t="str">
        <f>IFERROR(VLOOKUP(ROWS($BV$9:BV62),$BU$9:$BV$162,2,0),"")</f>
        <v>Split leap or jump (150°)</v>
      </c>
      <c r="BZ62" s="22"/>
      <c r="CA62" s="22"/>
      <c r="CB62" s="22"/>
      <c r="CC62" s="35">
        <f>IF(ISNUMBER(SEARCH($B$17,CD62)),MAX($CC$8:CC61)+1,0)</f>
        <v>54</v>
      </c>
      <c r="CD62" s="7" t="s">
        <v>81</v>
      </c>
      <c r="CE62" s="22"/>
      <c r="CF62" s="22"/>
      <c r="CG62" s="35" t="str">
        <f>IFERROR(VLOOKUP(ROWS($CD$9:CD62),$CC$9:$CD$162,2,0),"")</f>
        <v>Split leap or jump (150°)</v>
      </c>
      <c r="CH62" s="22"/>
      <c r="CI62" s="22"/>
      <c r="CJ62" s="22"/>
      <c r="CK62" s="35">
        <f>IF(ISNUMBER(SEARCH($B$18,CL62)),MAX($CK$8:CK61)+1,0)</f>
        <v>54</v>
      </c>
      <c r="CL62" s="7" t="s">
        <v>81</v>
      </c>
      <c r="CM62" s="22"/>
      <c r="CN62" s="22"/>
      <c r="CO62" s="35" t="str">
        <f>IFERROR(VLOOKUP(ROWS($CL$9:CL62),$CK$9:$CL$162,2,0),"")</f>
        <v>Split leap or jump (150°)</v>
      </c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</row>
    <row r="63" spans="1:109" hidden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 t="str">
        <f>IF(COUNTIF(CX9:CX18,"Yes")=1,"Yes","No")</f>
        <v>No</v>
      </c>
      <c r="N63" s="22"/>
      <c r="P63" s="22"/>
      <c r="Q63" s="22">
        <f>IF(ISNUMBER(SEARCH($B$9,R63)),MAX($Q$8:Q62)+1,0)</f>
        <v>55</v>
      </c>
      <c r="R63" s="7" t="s">
        <v>82</v>
      </c>
      <c r="S63" s="22"/>
      <c r="T63" s="22"/>
      <c r="U63" s="22" t="str">
        <f>IFERROR(VLOOKUP(ROWS($R$9:R63),$Q$9:$R$162,2,0),"")</f>
        <v>Fouette Turn</v>
      </c>
      <c r="V63" s="22"/>
      <c r="W63" s="22"/>
      <c r="X63" s="22"/>
      <c r="Y63" s="22">
        <f>IF(ISNUMBER(SEARCH($B$10,Z63)),MAX($Y$8:Y62)+1,0)</f>
        <v>55</v>
      </c>
      <c r="Z63" s="7" t="s">
        <v>82</v>
      </c>
      <c r="AA63" s="22"/>
      <c r="AB63" s="22"/>
      <c r="AC63" s="22" t="str">
        <f>IFERROR(VLOOKUP(ROWS($Z$9:Z63),$Y$9:$Z$162,2,0),"")</f>
        <v>Fouette Turn</v>
      </c>
      <c r="AD63" s="22"/>
      <c r="AE63" s="22"/>
      <c r="AF63" s="22"/>
      <c r="AG63" s="22">
        <f>IF(ISNUMBER(SEARCH($B$11,AH63)),MAX($AG$8:AG62)+1,0)</f>
        <v>55</v>
      </c>
      <c r="AH63" s="7" t="s">
        <v>82</v>
      </c>
      <c r="AI63" s="22"/>
      <c r="AJ63" s="22"/>
      <c r="AK63" s="22" t="str">
        <f>IFERROR(VLOOKUP(ROWS($AH$9:AH63),$AG$9:$AH$162,2,0),"")</f>
        <v>Fouette Turn</v>
      </c>
      <c r="AL63" s="22"/>
      <c r="AM63" s="22"/>
      <c r="AN63" s="22"/>
      <c r="AO63" s="22">
        <f>IF(ISNUMBER(SEARCH($B$12,AP63)),MAX($AO$8:AO62)+1,0)</f>
        <v>55</v>
      </c>
      <c r="AP63" s="7" t="s">
        <v>82</v>
      </c>
      <c r="AQ63" s="22"/>
      <c r="AR63" s="22"/>
      <c r="AS63" s="22" t="str">
        <f>IFERROR(VLOOKUP(ROWS($AP$9:AP63),$AO$9:$AP$162,2,0),"")</f>
        <v>Fouette Turn</v>
      </c>
      <c r="AT63" s="22"/>
      <c r="AU63" s="22"/>
      <c r="AV63" s="22"/>
      <c r="AW63" s="35">
        <f>IF(ISNUMBER(SEARCH($B$13,AX63)),MAX($AW$8:AW62)+1,0)</f>
        <v>55</v>
      </c>
      <c r="AX63" s="7" t="s">
        <v>82</v>
      </c>
      <c r="AY63" s="22"/>
      <c r="AZ63" s="22"/>
      <c r="BA63" s="35" t="str">
        <f>IFERROR(VLOOKUP(ROWS($AX$9:AX63),$AW$9:$AX$162,2,0),"")</f>
        <v>Fouette Turn</v>
      </c>
      <c r="BB63" s="22"/>
      <c r="BC63" s="22"/>
      <c r="BD63" s="22"/>
      <c r="BE63" s="35">
        <f>IF(ISNUMBER(SEARCH($B$14,BF63)),MAX($BE$8:BE62)+1,0)</f>
        <v>55</v>
      </c>
      <c r="BF63" s="7" t="s">
        <v>82</v>
      </c>
      <c r="BG63" s="22"/>
      <c r="BH63" s="22"/>
      <c r="BI63" s="35" t="str">
        <f>IFERROR(VLOOKUP(ROWS($BF$9:BF63),$BE$9:$BF$162,2,0),"")</f>
        <v>Fouette Turn</v>
      </c>
      <c r="BJ63" s="22"/>
      <c r="BK63" s="22"/>
      <c r="BL63" s="22"/>
      <c r="BM63" s="35">
        <f>IF(ISNUMBER(SEARCH($B$15,BN63)),MAX($BM$8:BM62)+1,0)</f>
        <v>55</v>
      </c>
      <c r="BN63" s="7" t="s">
        <v>82</v>
      </c>
      <c r="BO63" s="22"/>
      <c r="BP63" s="22"/>
      <c r="BQ63" s="35" t="str">
        <f>IFERROR(VLOOKUP(ROWS($BN$9:BN63),$BM$9:$BN$162,2,0),"")</f>
        <v>Fouette Turn</v>
      </c>
      <c r="BR63" s="22"/>
      <c r="BS63" s="22"/>
      <c r="BT63" s="22"/>
      <c r="BU63" s="35">
        <f>IF(ISNUMBER(SEARCH($B$16,BV63)),MAX($BU$8:BU62)+1,0)</f>
        <v>55</v>
      </c>
      <c r="BV63" s="7" t="s">
        <v>82</v>
      </c>
      <c r="BW63" s="22"/>
      <c r="BX63" s="22"/>
      <c r="BY63" s="35" t="str">
        <f>IFERROR(VLOOKUP(ROWS($BV$9:BV63),$BU$9:$BV$162,2,0),"")</f>
        <v>Fouette Turn</v>
      </c>
      <c r="BZ63" s="22"/>
      <c r="CA63" s="22"/>
      <c r="CB63" s="22"/>
      <c r="CC63" s="35">
        <f>IF(ISNUMBER(SEARCH($B$17,CD63)),MAX($CC$8:CC62)+1,0)</f>
        <v>55</v>
      </c>
      <c r="CD63" s="7" t="s">
        <v>82</v>
      </c>
      <c r="CE63" s="22"/>
      <c r="CF63" s="22"/>
      <c r="CG63" s="35" t="str">
        <f>IFERROR(VLOOKUP(ROWS($CD$9:CD63),$CC$9:$CD$162,2,0),"")</f>
        <v>Fouette Turn</v>
      </c>
      <c r="CH63" s="22"/>
      <c r="CI63" s="22"/>
      <c r="CJ63" s="22"/>
      <c r="CK63" s="35">
        <f>IF(ISNUMBER(SEARCH($B$18,CL63)),MAX($CK$8:CK62)+1,0)</f>
        <v>55</v>
      </c>
      <c r="CL63" s="7" t="s">
        <v>82</v>
      </c>
      <c r="CM63" s="22"/>
      <c r="CN63" s="22"/>
      <c r="CO63" s="35" t="str">
        <f>IFERROR(VLOOKUP(ROWS($CL$9:CL63),$CK$9:$CL$162,2,0),"")</f>
        <v>Fouette Turn</v>
      </c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</row>
    <row r="64" spans="1:109" hidden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P64" s="22"/>
      <c r="Q64" s="22">
        <f>IF(ISNUMBER(SEARCH($B$9,R64)),MAX($Q$8:Q63)+1,0)</f>
        <v>56</v>
      </c>
      <c r="R64" s="7" t="s">
        <v>83</v>
      </c>
      <c r="S64" s="22"/>
      <c r="T64" s="22"/>
      <c r="U64" s="22" t="str">
        <f>IFERROR(VLOOKUP(ROWS($R$9:R64),$Q$9:$R$162,2,0),"")</f>
        <v>Cat leap ½ turn</v>
      </c>
      <c r="V64" s="22"/>
      <c r="W64" s="22"/>
      <c r="X64" s="22"/>
      <c r="Y64" s="22">
        <f>IF(ISNUMBER(SEARCH($B$10,Z64)),MAX($Y$8:Y63)+1,0)</f>
        <v>56</v>
      </c>
      <c r="Z64" s="7" t="s">
        <v>83</v>
      </c>
      <c r="AA64" s="22"/>
      <c r="AB64" s="22"/>
      <c r="AC64" s="22" t="str">
        <f>IFERROR(VLOOKUP(ROWS($Z$9:Z64),$Y$9:$Z$162,2,0),"")</f>
        <v>Cat leap ½ turn</v>
      </c>
      <c r="AD64" s="22"/>
      <c r="AE64" s="22"/>
      <c r="AF64" s="22"/>
      <c r="AG64" s="22">
        <f>IF(ISNUMBER(SEARCH($B$11,AH64)),MAX($AG$8:AG63)+1,0)</f>
        <v>56</v>
      </c>
      <c r="AH64" s="7" t="s">
        <v>83</v>
      </c>
      <c r="AI64" s="22"/>
      <c r="AJ64" s="22"/>
      <c r="AK64" s="22" t="str">
        <f>IFERROR(VLOOKUP(ROWS($AH$9:AH64),$AG$9:$AH$162,2,0),"")</f>
        <v>Cat leap ½ turn</v>
      </c>
      <c r="AL64" s="22"/>
      <c r="AM64" s="22"/>
      <c r="AN64" s="22"/>
      <c r="AO64" s="22">
        <f>IF(ISNUMBER(SEARCH($B$12,AP64)),MAX($AO$8:AO63)+1,0)</f>
        <v>56</v>
      </c>
      <c r="AP64" s="7" t="s">
        <v>83</v>
      </c>
      <c r="AQ64" s="22"/>
      <c r="AR64" s="22"/>
      <c r="AS64" s="22" t="str">
        <f>IFERROR(VLOOKUP(ROWS($AP$9:AP64),$AO$9:$AP$162,2,0),"")</f>
        <v>Cat leap ½ turn</v>
      </c>
      <c r="AT64" s="22"/>
      <c r="AU64" s="22"/>
      <c r="AV64" s="22"/>
      <c r="AW64" s="35">
        <f>IF(ISNUMBER(SEARCH($B$13,AX64)),MAX($AW$8:AW63)+1,0)</f>
        <v>56</v>
      </c>
      <c r="AX64" s="7" t="s">
        <v>83</v>
      </c>
      <c r="AY64" s="22"/>
      <c r="AZ64" s="22"/>
      <c r="BA64" s="35" t="str">
        <f>IFERROR(VLOOKUP(ROWS($AX$9:AX64),$AW$9:$AX$162,2,0),"")</f>
        <v>Cat leap ½ turn</v>
      </c>
      <c r="BB64" s="22"/>
      <c r="BC64" s="22"/>
      <c r="BD64" s="22"/>
      <c r="BE64" s="35">
        <f>IF(ISNUMBER(SEARCH($B$14,BF64)),MAX($BE$8:BE63)+1,0)</f>
        <v>56</v>
      </c>
      <c r="BF64" s="7" t="s">
        <v>83</v>
      </c>
      <c r="BG64" s="22"/>
      <c r="BH64" s="22"/>
      <c r="BI64" s="35" t="str">
        <f>IFERROR(VLOOKUP(ROWS($BF$9:BF64),$BE$9:$BF$162,2,0),"")</f>
        <v>Cat leap ½ turn</v>
      </c>
      <c r="BJ64" s="22"/>
      <c r="BK64" s="22"/>
      <c r="BL64" s="22"/>
      <c r="BM64" s="35">
        <f>IF(ISNUMBER(SEARCH($B$15,BN64)),MAX($BM$8:BM63)+1,0)</f>
        <v>56</v>
      </c>
      <c r="BN64" s="7" t="s">
        <v>83</v>
      </c>
      <c r="BO64" s="22"/>
      <c r="BP64" s="22"/>
      <c r="BQ64" s="35" t="str">
        <f>IFERROR(VLOOKUP(ROWS($BN$9:BN64),$BM$9:$BN$162,2,0),"")</f>
        <v>Cat leap ½ turn</v>
      </c>
      <c r="BR64" s="22"/>
      <c r="BS64" s="22"/>
      <c r="BT64" s="22"/>
      <c r="BU64" s="35">
        <f>IF(ISNUMBER(SEARCH($B$16,BV64)),MAX($BU$8:BU63)+1,0)</f>
        <v>56</v>
      </c>
      <c r="BV64" s="7" t="s">
        <v>83</v>
      </c>
      <c r="BW64" s="22"/>
      <c r="BX64" s="22"/>
      <c r="BY64" s="35" t="str">
        <f>IFERROR(VLOOKUP(ROWS($BV$9:BV64),$BU$9:$BV$162,2,0),"")</f>
        <v>Cat leap ½ turn</v>
      </c>
      <c r="BZ64" s="22"/>
      <c r="CA64" s="22"/>
      <c r="CB64" s="22"/>
      <c r="CC64" s="35">
        <f>IF(ISNUMBER(SEARCH($B$17,CD64)),MAX($CC$8:CC63)+1,0)</f>
        <v>56</v>
      </c>
      <c r="CD64" s="7" t="s">
        <v>83</v>
      </c>
      <c r="CE64" s="22"/>
      <c r="CF64" s="22"/>
      <c r="CG64" s="35" t="str">
        <f>IFERROR(VLOOKUP(ROWS($CD$9:CD64),$CC$9:$CD$162,2,0),"")</f>
        <v>Cat leap ½ turn</v>
      </c>
      <c r="CH64" s="22"/>
      <c r="CI64" s="22"/>
      <c r="CJ64" s="22"/>
      <c r="CK64" s="35">
        <f>IF(ISNUMBER(SEARCH($B$18,CL64)),MAX($CK$8:CK63)+1,0)</f>
        <v>56</v>
      </c>
      <c r="CL64" s="7" t="s">
        <v>83</v>
      </c>
      <c r="CM64" s="22"/>
      <c r="CN64" s="22"/>
      <c r="CO64" s="35" t="str">
        <f>IFERROR(VLOOKUP(ROWS($CL$9:CL64),$CK$9:$CL$162,2,0),"")</f>
        <v>Cat leap ½ turn</v>
      </c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</row>
    <row r="65" spans="1:109" hidden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P65" s="22"/>
      <c r="Q65" s="22">
        <f>IF(ISNUMBER(SEARCH($B$9,R65)),MAX($Q$8:Q64)+1,0)</f>
        <v>57</v>
      </c>
      <c r="R65" s="7" t="s">
        <v>84</v>
      </c>
      <c r="S65" s="22"/>
      <c r="T65" s="22"/>
      <c r="U65" s="22" t="str">
        <f>IFERROR(VLOOKUP(ROWS($R$9:R65),$Q$9:$R$162,2,0),"")</f>
        <v xml:space="preserve">Jump 1 ½  turn </v>
      </c>
      <c r="V65" s="22"/>
      <c r="W65" s="22"/>
      <c r="X65" s="22"/>
      <c r="Y65" s="22">
        <f>IF(ISNUMBER(SEARCH($B$10,Z65)),MAX($Y$8:Y64)+1,0)</f>
        <v>57</v>
      </c>
      <c r="Z65" s="7" t="s">
        <v>84</v>
      </c>
      <c r="AA65" s="22"/>
      <c r="AB65" s="22"/>
      <c r="AC65" s="22" t="str">
        <f>IFERROR(VLOOKUP(ROWS($Z$9:Z65),$Y$9:$Z$162,2,0),"")</f>
        <v xml:space="preserve">Jump 1 ½  turn </v>
      </c>
      <c r="AD65" s="22"/>
      <c r="AE65" s="22"/>
      <c r="AF65" s="22"/>
      <c r="AG65" s="22">
        <f>IF(ISNUMBER(SEARCH($B$11,AH65)),MAX($AG$8:AG64)+1,0)</f>
        <v>57</v>
      </c>
      <c r="AH65" s="7" t="s">
        <v>84</v>
      </c>
      <c r="AI65" s="22"/>
      <c r="AJ65" s="22"/>
      <c r="AK65" s="22" t="str">
        <f>IFERROR(VLOOKUP(ROWS($AH$9:AH65),$AG$9:$AH$162,2,0),"")</f>
        <v xml:space="preserve">Jump 1 ½  turn </v>
      </c>
      <c r="AL65" s="22"/>
      <c r="AM65" s="22"/>
      <c r="AN65" s="22"/>
      <c r="AO65" s="22">
        <f>IF(ISNUMBER(SEARCH($B$12,AP65)),MAX($AO$8:AO64)+1,0)</f>
        <v>57</v>
      </c>
      <c r="AP65" s="7" t="s">
        <v>84</v>
      </c>
      <c r="AQ65" s="22"/>
      <c r="AR65" s="22"/>
      <c r="AS65" s="22" t="str">
        <f>IFERROR(VLOOKUP(ROWS($AP$9:AP65),$AO$9:$AP$162,2,0),"")</f>
        <v xml:space="preserve">Jump 1 ½  turn </v>
      </c>
      <c r="AT65" s="22"/>
      <c r="AU65" s="22"/>
      <c r="AV65" s="22"/>
      <c r="AW65" s="35">
        <f>IF(ISNUMBER(SEARCH($B$13,AX65)),MAX($AW$8:AW64)+1,0)</f>
        <v>57</v>
      </c>
      <c r="AX65" s="7" t="s">
        <v>84</v>
      </c>
      <c r="AY65" s="22"/>
      <c r="AZ65" s="22"/>
      <c r="BA65" s="35" t="str">
        <f>IFERROR(VLOOKUP(ROWS($AX$9:AX65),$AW$9:$AX$162,2,0),"")</f>
        <v xml:space="preserve">Jump 1 ½  turn </v>
      </c>
      <c r="BB65" s="22"/>
      <c r="BC65" s="22"/>
      <c r="BD65" s="22"/>
      <c r="BE65" s="35">
        <f>IF(ISNUMBER(SEARCH($B$14,BF65)),MAX($BE$8:BE64)+1,0)</f>
        <v>57</v>
      </c>
      <c r="BF65" s="7" t="s">
        <v>84</v>
      </c>
      <c r="BG65" s="22"/>
      <c r="BH65" s="22"/>
      <c r="BI65" s="35" t="str">
        <f>IFERROR(VLOOKUP(ROWS($BF$9:BF65),$BE$9:$BF$162,2,0),"")</f>
        <v xml:space="preserve">Jump 1 ½  turn </v>
      </c>
      <c r="BJ65" s="22"/>
      <c r="BK65" s="22"/>
      <c r="BL65" s="22"/>
      <c r="BM65" s="35">
        <f>IF(ISNUMBER(SEARCH($B$15,BN65)),MAX($BM$8:BM64)+1,0)</f>
        <v>57</v>
      </c>
      <c r="BN65" s="7" t="s">
        <v>84</v>
      </c>
      <c r="BO65" s="22"/>
      <c r="BP65" s="22"/>
      <c r="BQ65" s="35" t="str">
        <f>IFERROR(VLOOKUP(ROWS($BN$9:BN65),$BM$9:$BN$162,2,0),"")</f>
        <v xml:space="preserve">Jump 1 ½  turn </v>
      </c>
      <c r="BR65" s="22"/>
      <c r="BS65" s="22"/>
      <c r="BT65" s="22"/>
      <c r="BU65" s="35">
        <f>IF(ISNUMBER(SEARCH($B$16,BV65)),MAX($BU$8:BU64)+1,0)</f>
        <v>57</v>
      </c>
      <c r="BV65" s="7" t="s">
        <v>84</v>
      </c>
      <c r="BW65" s="22"/>
      <c r="BX65" s="22"/>
      <c r="BY65" s="35" t="str">
        <f>IFERROR(VLOOKUP(ROWS($BV$9:BV65),$BU$9:$BV$162,2,0),"")</f>
        <v xml:space="preserve">Jump 1 ½  turn </v>
      </c>
      <c r="BZ65" s="22"/>
      <c r="CA65" s="22"/>
      <c r="CB65" s="22"/>
      <c r="CC65" s="35">
        <f>IF(ISNUMBER(SEARCH($B$17,CD65)),MAX($CC$8:CC64)+1,0)</f>
        <v>57</v>
      </c>
      <c r="CD65" s="7" t="s">
        <v>84</v>
      </c>
      <c r="CE65" s="22"/>
      <c r="CF65" s="22"/>
      <c r="CG65" s="35" t="str">
        <f>IFERROR(VLOOKUP(ROWS($CD$9:CD65),$CC$9:$CD$162,2,0),"")</f>
        <v xml:space="preserve">Jump 1 ½  turn </v>
      </c>
      <c r="CH65" s="22"/>
      <c r="CI65" s="22"/>
      <c r="CJ65" s="22"/>
      <c r="CK65" s="35">
        <f>IF(ISNUMBER(SEARCH($B$18,CL65)),MAX($CK$8:CK64)+1,0)</f>
        <v>57</v>
      </c>
      <c r="CL65" s="7" t="s">
        <v>84</v>
      </c>
      <c r="CM65" s="22"/>
      <c r="CN65" s="22"/>
      <c r="CO65" s="35" t="str">
        <f>IFERROR(VLOOKUP(ROWS($CL$9:CL65),$CK$9:$CL$162,2,0),"")</f>
        <v xml:space="preserve">Jump 1 ½  turn </v>
      </c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</row>
    <row r="66" spans="1:109" hidden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P66" s="22"/>
      <c r="Q66" s="22">
        <f>IF(ISNUMBER(SEARCH($B$9,R66)),MAX($Q$8:Q65)+1,0)</f>
        <v>58</v>
      </c>
      <c r="R66" s="7" t="s">
        <v>85</v>
      </c>
      <c r="S66" s="22"/>
      <c r="T66" s="22"/>
      <c r="U66" s="22" t="str">
        <f>IFERROR(VLOOKUP(ROWS($R$9:R66),$Q$9:$R$162,2,0),"")</f>
        <v>Straddle jump</v>
      </c>
      <c r="V66" s="22"/>
      <c r="W66" s="22"/>
      <c r="X66" s="22"/>
      <c r="Y66" s="22">
        <f>IF(ISNUMBER(SEARCH($B$10,Z66)),MAX($Y$8:Y65)+1,0)</f>
        <v>58</v>
      </c>
      <c r="Z66" s="7" t="s">
        <v>85</v>
      </c>
      <c r="AA66" s="22"/>
      <c r="AB66" s="22"/>
      <c r="AC66" s="22" t="str">
        <f>IFERROR(VLOOKUP(ROWS($Z$9:Z66),$Y$9:$Z$162,2,0),"")</f>
        <v>Straddle jump</v>
      </c>
      <c r="AD66" s="22"/>
      <c r="AE66" s="22"/>
      <c r="AF66" s="22"/>
      <c r="AG66" s="22">
        <f>IF(ISNUMBER(SEARCH($B$11,AH66)),MAX($AG$8:AG65)+1,0)</f>
        <v>58</v>
      </c>
      <c r="AH66" s="7" t="s">
        <v>85</v>
      </c>
      <c r="AI66" s="22"/>
      <c r="AJ66" s="22"/>
      <c r="AK66" s="22" t="str">
        <f>IFERROR(VLOOKUP(ROWS($AH$9:AH66),$AG$9:$AH$162,2,0),"")</f>
        <v>Straddle jump</v>
      </c>
      <c r="AL66" s="22"/>
      <c r="AM66" s="22"/>
      <c r="AN66" s="22"/>
      <c r="AO66" s="22">
        <f>IF(ISNUMBER(SEARCH($B$12,AP66)),MAX($AO$8:AO65)+1,0)</f>
        <v>58</v>
      </c>
      <c r="AP66" s="7" t="s">
        <v>85</v>
      </c>
      <c r="AQ66" s="22"/>
      <c r="AR66" s="22"/>
      <c r="AS66" s="22" t="str">
        <f>IFERROR(VLOOKUP(ROWS($AP$9:AP66),$AO$9:$AP$162,2,0),"")</f>
        <v>Straddle jump</v>
      </c>
      <c r="AT66" s="22"/>
      <c r="AU66" s="22"/>
      <c r="AV66" s="22"/>
      <c r="AW66" s="35">
        <f>IF(ISNUMBER(SEARCH($B$13,AX66)),MAX($AW$8:AW65)+1,0)</f>
        <v>58</v>
      </c>
      <c r="AX66" s="7" t="s">
        <v>85</v>
      </c>
      <c r="AY66" s="22"/>
      <c r="AZ66" s="22"/>
      <c r="BA66" s="35" t="str">
        <f>IFERROR(VLOOKUP(ROWS($AX$9:AX66),$AW$9:$AX$162,2,0),"")</f>
        <v>Straddle jump</v>
      </c>
      <c r="BB66" s="22"/>
      <c r="BC66" s="22"/>
      <c r="BD66" s="22"/>
      <c r="BE66" s="35">
        <f>IF(ISNUMBER(SEARCH($B$14,BF66)),MAX($BE$8:BE65)+1,0)</f>
        <v>58</v>
      </c>
      <c r="BF66" s="7" t="s">
        <v>85</v>
      </c>
      <c r="BG66" s="22"/>
      <c r="BH66" s="22"/>
      <c r="BI66" s="35" t="str">
        <f>IFERROR(VLOOKUP(ROWS($BF$9:BF66),$BE$9:$BF$162,2,0),"")</f>
        <v>Straddle jump</v>
      </c>
      <c r="BJ66" s="22"/>
      <c r="BK66" s="22"/>
      <c r="BL66" s="22"/>
      <c r="BM66" s="35">
        <f>IF(ISNUMBER(SEARCH($B$15,BN66)),MAX($BM$8:BM65)+1,0)</f>
        <v>58</v>
      </c>
      <c r="BN66" s="7" t="s">
        <v>85</v>
      </c>
      <c r="BO66" s="22"/>
      <c r="BP66" s="22"/>
      <c r="BQ66" s="35" t="str">
        <f>IFERROR(VLOOKUP(ROWS($BN$9:BN66),$BM$9:$BN$162,2,0),"")</f>
        <v>Straddle jump</v>
      </c>
      <c r="BR66" s="22"/>
      <c r="BS66" s="22"/>
      <c r="BT66" s="22"/>
      <c r="BU66" s="35">
        <f>IF(ISNUMBER(SEARCH($B$16,BV66)),MAX($BU$8:BU65)+1,0)</f>
        <v>58</v>
      </c>
      <c r="BV66" s="7" t="s">
        <v>85</v>
      </c>
      <c r="BW66" s="22"/>
      <c r="BX66" s="22"/>
      <c r="BY66" s="35" t="str">
        <f>IFERROR(VLOOKUP(ROWS($BV$9:BV66),$BU$9:$BV$162,2,0),"")</f>
        <v>Straddle jump</v>
      </c>
      <c r="BZ66" s="22"/>
      <c r="CA66" s="22"/>
      <c r="CB66" s="22"/>
      <c r="CC66" s="35">
        <f>IF(ISNUMBER(SEARCH($B$17,CD66)),MAX($CC$8:CC65)+1,0)</f>
        <v>58</v>
      </c>
      <c r="CD66" s="7" t="s">
        <v>85</v>
      </c>
      <c r="CE66" s="22"/>
      <c r="CF66" s="22"/>
      <c r="CG66" s="35" t="str">
        <f>IFERROR(VLOOKUP(ROWS($CD$9:CD66),$CC$9:$CD$162,2,0),"")</f>
        <v>Straddle jump</v>
      </c>
      <c r="CH66" s="22"/>
      <c r="CI66" s="22"/>
      <c r="CJ66" s="22"/>
      <c r="CK66" s="35">
        <f>IF(ISNUMBER(SEARCH($B$18,CL66)),MAX($CK$8:CK65)+1,0)</f>
        <v>58</v>
      </c>
      <c r="CL66" s="7" t="s">
        <v>85</v>
      </c>
      <c r="CM66" s="22"/>
      <c r="CN66" s="22"/>
      <c r="CO66" s="35" t="str">
        <f>IFERROR(VLOOKUP(ROWS($CL$9:CL66),$CK$9:$CL$162,2,0),"")</f>
        <v>Straddle jump</v>
      </c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</row>
    <row r="67" spans="1:109" hidden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31" t="s">
        <v>197</v>
      </c>
      <c r="N67" s="22"/>
      <c r="P67" s="22"/>
      <c r="Q67" s="22">
        <f>IF(ISNUMBER(SEARCH($B$9,R67)),MAX($Q$8:Q66)+1,0)</f>
        <v>59</v>
      </c>
      <c r="R67" s="7" t="s">
        <v>86</v>
      </c>
      <c r="S67" s="22"/>
      <c r="T67" s="22"/>
      <c r="U67" s="22" t="str">
        <f>IFERROR(VLOOKUP(ROWS($R$9:R67),$Q$9:$R$162,2,0),"")</f>
        <v>Tuck jump ½ turn</v>
      </c>
      <c r="V67" s="22"/>
      <c r="W67" s="22"/>
      <c r="X67" s="22"/>
      <c r="Y67" s="22">
        <f>IF(ISNUMBER(SEARCH($B$10,Z67)),MAX($Y$8:Y66)+1,0)</f>
        <v>59</v>
      </c>
      <c r="Z67" s="7" t="s">
        <v>86</v>
      </c>
      <c r="AA67" s="22"/>
      <c r="AB67" s="22"/>
      <c r="AC67" s="22" t="str">
        <f>IFERROR(VLOOKUP(ROWS($Z$9:Z67),$Y$9:$Z$162,2,0),"")</f>
        <v>Tuck jump ½ turn</v>
      </c>
      <c r="AD67" s="22"/>
      <c r="AE67" s="22"/>
      <c r="AF67" s="22"/>
      <c r="AG67" s="22">
        <f>IF(ISNUMBER(SEARCH($B$11,AH67)),MAX($AG$8:AG66)+1,0)</f>
        <v>59</v>
      </c>
      <c r="AH67" s="7" t="s">
        <v>86</v>
      </c>
      <c r="AI67" s="22"/>
      <c r="AJ67" s="22"/>
      <c r="AK67" s="22" t="str">
        <f>IFERROR(VLOOKUP(ROWS($AH$9:AH67),$AG$9:$AH$162,2,0),"")</f>
        <v>Tuck jump ½ turn</v>
      </c>
      <c r="AL67" s="22"/>
      <c r="AM67" s="22"/>
      <c r="AN67" s="22"/>
      <c r="AO67" s="22">
        <f>IF(ISNUMBER(SEARCH($B$12,AP67)),MAX($AO$8:AO66)+1,0)</f>
        <v>59</v>
      </c>
      <c r="AP67" s="7" t="s">
        <v>86</v>
      </c>
      <c r="AQ67" s="22"/>
      <c r="AR67" s="22"/>
      <c r="AS67" s="22" t="str">
        <f>IFERROR(VLOOKUP(ROWS($AP$9:AP67),$AO$9:$AP$162,2,0),"")</f>
        <v>Tuck jump ½ turn</v>
      </c>
      <c r="AT67" s="22"/>
      <c r="AU67" s="22"/>
      <c r="AV67" s="22"/>
      <c r="AW67" s="35">
        <f>IF(ISNUMBER(SEARCH($B$13,AX67)),MAX($AW$8:AW66)+1,0)</f>
        <v>59</v>
      </c>
      <c r="AX67" s="7" t="s">
        <v>86</v>
      </c>
      <c r="AY67" s="22"/>
      <c r="AZ67" s="22"/>
      <c r="BA67" s="35" t="str">
        <f>IFERROR(VLOOKUP(ROWS($AX$9:AX67),$AW$9:$AX$162,2,0),"")</f>
        <v>Tuck jump ½ turn</v>
      </c>
      <c r="BB67" s="22"/>
      <c r="BC67" s="22"/>
      <c r="BD67" s="22"/>
      <c r="BE67" s="35">
        <f>IF(ISNUMBER(SEARCH($B$14,BF67)),MAX($BE$8:BE66)+1,0)</f>
        <v>59</v>
      </c>
      <c r="BF67" s="7" t="s">
        <v>86</v>
      </c>
      <c r="BG67" s="22"/>
      <c r="BH67" s="22"/>
      <c r="BI67" s="35" t="str">
        <f>IFERROR(VLOOKUP(ROWS($BF$9:BF67),$BE$9:$BF$162,2,0),"")</f>
        <v>Tuck jump ½ turn</v>
      </c>
      <c r="BJ67" s="22"/>
      <c r="BK67" s="22"/>
      <c r="BL67" s="22"/>
      <c r="BM67" s="35">
        <f>IF(ISNUMBER(SEARCH($B$15,BN67)),MAX($BM$8:BM66)+1,0)</f>
        <v>59</v>
      </c>
      <c r="BN67" s="7" t="s">
        <v>86</v>
      </c>
      <c r="BO67" s="22"/>
      <c r="BP67" s="22"/>
      <c r="BQ67" s="35" t="str">
        <f>IFERROR(VLOOKUP(ROWS($BN$9:BN67),$BM$9:$BN$162,2,0),"")</f>
        <v>Tuck jump ½ turn</v>
      </c>
      <c r="BR67" s="22"/>
      <c r="BS67" s="22"/>
      <c r="BT67" s="22"/>
      <c r="BU67" s="35">
        <f>IF(ISNUMBER(SEARCH($B$16,BV67)),MAX($BU$8:BU66)+1,0)</f>
        <v>59</v>
      </c>
      <c r="BV67" s="7" t="s">
        <v>86</v>
      </c>
      <c r="BW67" s="22"/>
      <c r="BX67" s="22"/>
      <c r="BY67" s="35" t="str">
        <f>IFERROR(VLOOKUP(ROWS($BV$9:BV67),$BU$9:$BV$162,2,0),"")</f>
        <v>Tuck jump ½ turn</v>
      </c>
      <c r="BZ67" s="22"/>
      <c r="CA67" s="22"/>
      <c r="CB67" s="22"/>
      <c r="CC67" s="35">
        <f>IF(ISNUMBER(SEARCH($B$17,CD67)),MAX($CC$8:CC66)+1,0)</f>
        <v>59</v>
      </c>
      <c r="CD67" s="7" t="s">
        <v>86</v>
      </c>
      <c r="CE67" s="22"/>
      <c r="CF67" s="22"/>
      <c r="CG67" s="35" t="str">
        <f>IFERROR(VLOOKUP(ROWS($CD$9:CD67),$CC$9:$CD$162,2,0),"")</f>
        <v>Tuck jump ½ turn</v>
      </c>
      <c r="CH67" s="22"/>
      <c r="CI67" s="22"/>
      <c r="CJ67" s="22"/>
      <c r="CK67" s="35">
        <f>IF(ISNUMBER(SEARCH($B$18,CL67)),MAX($CK$8:CK66)+1,0)</f>
        <v>59</v>
      </c>
      <c r="CL67" s="7" t="s">
        <v>86</v>
      </c>
      <c r="CM67" s="22"/>
      <c r="CN67" s="22"/>
      <c r="CO67" s="35" t="str">
        <f>IFERROR(VLOOKUP(ROWS($CL$9:CL67),$CK$9:$CL$162,2,0),"")</f>
        <v>Tuck jump ½ turn</v>
      </c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</row>
    <row r="68" spans="1:109" hidden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45" t="str">
        <f>IF(M54="Yes",IF(M57="Yes",IF(M60="Yes","Yes","No"),"No"),"No")</f>
        <v>No</v>
      </c>
      <c r="N68" s="22"/>
      <c r="P68" s="22"/>
      <c r="Q68" s="22">
        <f>IF(ISNUMBER(SEARCH($B$9,R68)),MAX($Q$8:Q67)+1,0)</f>
        <v>60</v>
      </c>
      <c r="R68" s="7" t="s">
        <v>87</v>
      </c>
      <c r="S68" s="22"/>
      <c r="T68" s="22"/>
      <c r="U68" s="22" t="str">
        <f>IFERROR(VLOOKUP(ROWS($R$9:R68),$Q$9:$R$162,2,0),"")</f>
        <v>Full Spin</v>
      </c>
      <c r="V68" s="22"/>
      <c r="W68" s="22"/>
      <c r="X68" s="22"/>
      <c r="Y68" s="22">
        <f>IF(ISNUMBER(SEARCH($B$10,Z68)),MAX($Y$8:Y67)+1,0)</f>
        <v>60</v>
      </c>
      <c r="Z68" s="7" t="s">
        <v>87</v>
      </c>
      <c r="AA68" s="22"/>
      <c r="AB68" s="22"/>
      <c r="AC68" s="22" t="str">
        <f>IFERROR(VLOOKUP(ROWS($Z$9:Z68),$Y$9:$Z$162,2,0),"")</f>
        <v>Full Spin</v>
      </c>
      <c r="AD68" s="22"/>
      <c r="AE68" s="22"/>
      <c r="AF68" s="22"/>
      <c r="AG68" s="22">
        <f>IF(ISNUMBER(SEARCH($B$11,AH68)),MAX($AG$8:AG67)+1,0)</f>
        <v>60</v>
      </c>
      <c r="AH68" s="7" t="s">
        <v>87</v>
      </c>
      <c r="AI68" s="22"/>
      <c r="AJ68" s="22"/>
      <c r="AK68" s="22" t="str">
        <f>IFERROR(VLOOKUP(ROWS($AH$9:AH68),$AG$9:$AH$162,2,0),"")</f>
        <v>Full Spin</v>
      </c>
      <c r="AL68" s="22"/>
      <c r="AM68" s="22"/>
      <c r="AN68" s="22"/>
      <c r="AO68" s="22">
        <f>IF(ISNUMBER(SEARCH($B$12,AP68)),MAX($AO$8:AO67)+1,0)</f>
        <v>60</v>
      </c>
      <c r="AP68" s="7" t="s">
        <v>87</v>
      </c>
      <c r="AQ68" s="22"/>
      <c r="AR68" s="22"/>
      <c r="AS68" s="22" t="str">
        <f>IFERROR(VLOOKUP(ROWS($AP$9:AP68),$AO$9:$AP$162,2,0),"")</f>
        <v>Full Spin</v>
      </c>
      <c r="AT68" s="22"/>
      <c r="AU68" s="22"/>
      <c r="AV68" s="22"/>
      <c r="AW68" s="35">
        <f>IF(ISNUMBER(SEARCH($B$13,AX68)),MAX($AW$8:AW67)+1,0)</f>
        <v>60</v>
      </c>
      <c r="AX68" s="7" t="s">
        <v>87</v>
      </c>
      <c r="AY68" s="22"/>
      <c r="AZ68" s="22"/>
      <c r="BA68" s="35" t="str">
        <f>IFERROR(VLOOKUP(ROWS($AX$9:AX68),$AW$9:$AX$162,2,0),"")</f>
        <v>Full Spin</v>
      </c>
      <c r="BB68" s="22"/>
      <c r="BC68" s="22"/>
      <c r="BD68" s="22"/>
      <c r="BE68" s="35">
        <f>IF(ISNUMBER(SEARCH($B$14,BF68)),MAX($BE$8:BE67)+1,0)</f>
        <v>60</v>
      </c>
      <c r="BF68" s="7" t="s">
        <v>87</v>
      </c>
      <c r="BG68" s="22"/>
      <c r="BH68" s="22"/>
      <c r="BI68" s="35" t="str">
        <f>IFERROR(VLOOKUP(ROWS($BF$9:BF68),$BE$9:$BF$162,2,0),"")</f>
        <v>Full Spin</v>
      </c>
      <c r="BJ68" s="22"/>
      <c r="BK68" s="22"/>
      <c r="BL68" s="22"/>
      <c r="BM68" s="35">
        <f>IF(ISNUMBER(SEARCH($B$15,BN68)),MAX($BM$8:BM67)+1,0)</f>
        <v>60</v>
      </c>
      <c r="BN68" s="7" t="s">
        <v>87</v>
      </c>
      <c r="BO68" s="22"/>
      <c r="BP68" s="22"/>
      <c r="BQ68" s="35" t="str">
        <f>IFERROR(VLOOKUP(ROWS($BN$9:BN68),$BM$9:$BN$162,2,0),"")</f>
        <v>Full Spin</v>
      </c>
      <c r="BR68" s="22"/>
      <c r="BS68" s="22"/>
      <c r="BT68" s="22"/>
      <c r="BU68" s="35">
        <f>IF(ISNUMBER(SEARCH($B$16,BV68)),MAX($BU$8:BU67)+1,0)</f>
        <v>60</v>
      </c>
      <c r="BV68" s="7" t="s">
        <v>87</v>
      </c>
      <c r="BW68" s="22"/>
      <c r="BX68" s="22"/>
      <c r="BY68" s="35" t="str">
        <f>IFERROR(VLOOKUP(ROWS($BV$9:BV68),$BU$9:$BV$162,2,0),"")</f>
        <v>Full Spin</v>
      </c>
      <c r="BZ68" s="22"/>
      <c r="CA68" s="22"/>
      <c r="CB68" s="22"/>
      <c r="CC68" s="35">
        <f>IF(ISNUMBER(SEARCH($B$17,CD68)),MAX($CC$8:CC67)+1,0)</f>
        <v>60</v>
      </c>
      <c r="CD68" s="7" t="s">
        <v>87</v>
      </c>
      <c r="CE68" s="22"/>
      <c r="CF68" s="22"/>
      <c r="CG68" s="35" t="str">
        <f>IFERROR(VLOOKUP(ROWS($CD$9:CD68),$CC$9:$CD$162,2,0),"")</f>
        <v>Full Spin</v>
      </c>
      <c r="CH68" s="22"/>
      <c r="CI68" s="22"/>
      <c r="CJ68" s="22"/>
      <c r="CK68" s="35">
        <f>IF(ISNUMBER(SEARCH($B$18,CL68)),MAX($CK$8:CK67)+1,0)</f>
        <v>60</v>
      </c>
      <c r="CL68" s="7" t="s">
        <v>87</v>
      </c>
      <c r="CM68" s="22"/>
      <c r="CN68" s="22"/>
      <c r="CO68" s="35" t="str">
        <f>IFERROR(VLOOKUP(ROWS($CL$9:CL68),$CK$9:$CL$162,2,0),"")</f>
        <v>Full Spin</v>
      </c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</row>
    <row r="69" spans="1:109" hidden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P69" s="22"/>
      <c r="Q69" s="22">
        <f>IF(ISNUMBER(SEARCH($B$9,R69)),MAX($Q$8:Q68)+1,0)</f>
        <v>61</v>
      </c>
      <c r="R69" s="8" t="s">
        <v>88</v>
      </c>
      <c r="S69" s="22"/>
      <c r="T69" s="22"/>
      <c r="U69" s="22" t="str">
        <f>IFERROR(VLOOKUP(ROWS($R$9:R69),$Q$9:$R$162,2,0),"")</f>
        <v xml:space="preserve">Y scale (leg above waist height) </v>
      </c>
      <c r="V69" s="22"/>
      <c r="W69" s="22"/>
      <c r="X69" s="22"/>
      <c r="Y69" s="22">
        <f>IF(ISNUMBER(SEARCH($B$10,Z69)),MAX($Y$8:Y68)+1,0)</f>
        <v>61</v>
      </c>
      <c r="Z69" s="8" t="s">
        <v>88</v>
      </c>
      <c r="AA69" s="22"/>
      <c r="AB69" s="22"/>
      <c r="AC69" s="22" t="str">
        <f>IFERROR(VLOOKUP(ROWS($Z$9:Z69),$Y$9:$Z$162,2,0),"")</f>
        <v xml:space="preserve">Y scale (leg above waist height) </v>
      </c>
      <c r="AD69" s="22"/>
      <c r="AE69" s="22"/>
      <c r="AF69" s="22"/>
      <c r="AG69" s="22">
        <f>IF(ISNUMBER(SEARCH($B$11,AH69)),MAX($AG$8:AG68)+1,0)</f>
        <v>61</v>
      </c>
      <c r="AH69" s="8" t="s">
        <v>88</v>
      </c>
      <c r="AI69" s="22"/>
      <c r="AJ69" s="22"/>
      <c r="AK69" s="22" t="str">
        <f>IFERROR(VLOOKUP(ROWS($AH$9:AH69),$AG$9:$AH$162,2,0),"")</f>
        <v xml:space="preserve">Y scale (leg above waist height) </v>
      </c>
      <c r="AL69" s="22"/>
      <c r="AM69" s="22"/>
      <c r="AN69" s="22"/>
      <c r="AO69" s="22">
        <f>IF(ISNUMBER(SEARCH($B$12,AP69)),MAX($AO$8:AO68)+1,0)</f>
        <v>61</v>
      </c>
      <c r="AP69" s="8" t="s">
        <v>88</v>
      </c>
      <c r="AQ69" s="22"/>
      <c r="AR69" s="22"/>
      <c r="AS69" s="22" t="str">
        <f>IFERROR(VLOOKUP(ROWS($AP$9:AP69),$AO$9:$AP$162,2,0),"")</f>
        <v xml:space="preserve">Y scale (leg above waist height) </v>
      </c>
      <c r="AT69" s="22"/>
      <c r="AU69" s="22"/>
      <c r="AV69" s="22"/>
      <c r="AW69" s="35">
        <f>IF(ISNUMBER(SEARCH($B$13,AX69)),MAX($AW$8:AW68)+1,0)</f>
        <v>61</v>
      </c>
      <c r="AX69" s="8" t="s">
        <v>88</v>
      </c>
      <c r="AY69" s="22"/>
      <c r="AZ69" s="22"/>
      <c r="BA69" s="35" t="str">
        <f>IFERROR(VLOOKUP(ROWS($AX$9:AX69),$AW$9:$AX$162,2,0),"")</f>
        <v xml:space="preserve">Y scale (leg above waist height) </v>
      </c>
      <c r="BB69" s="22"/>
      <c r="BC69" s="22"/>
      <c r="BD69" s="22"/>
      <c r="BE69" s="35">
        <f>IF(ISNUMBER(SEARCH($B$14,BF69)),MAX($BE$8:BE68)+1,0)</f>
        <v>61</v>
      </c>
      <c r="BF69" s="8" t="s">
        <v>88</v>
      </c>
      <c r="BG69" s="22"/>
      <c r="BH69" s="22"/>
      <c r="BI69" s="35" t="str">
        <f>IFERROR(VLOOKUP(ROWS($BF$9:BF69),$BE$9:$BF$162,2,0),"")</f>
        <v xml:space="preserve">Y scale (leg above waist height) </v>
      </c>
      <c r="BJ69" s="22"/>
      <c r="BK69" s="22"/>
      <c r="BL69" s="22"/>
      <c r="BM69" s="35">
        <f>IF(ISNUMBER(SEARCH($B$15,BN69)),MAX($BM$8:BM68)+1,0)</f>
        <v>61</v>
      </c>
      <c r="BN69" s="8" t="s">
        <v>88</v>
      </c>
      <c r="BO69" s="22"/>
      <c r="BP69" s="22"/>
      <c r="BQ69" s="35" t="str">
        <f>IFERROR(VLOOKUP(ROWS($BN$9:BN69),$BM$9:$BN$162,2,0),"")</f>
        <v xml:space="preserve">Y scale (leg above waist height) </v>
      </c>
      <c r="BR69" s="22"/>
      <c r="BS69" s="22"/>
      <c r="BT69" s="22"/>
      <c r="BU69" s="35">
        <f>IF(ISNUMBER(SEARCH($B$16,BV69)),MAX($BU$8:BU68)+1,0)</f>
        <v>61</v>
      </c>
      <c r="BV69" s="8" t="s">
        <v>88</v>
      </c>
      <c r="BW69" s="22"/>
      <c r="BX69" s="22"/>
      <c r="BY69" s="35" t="str">
        <f>IFERROR(VLOOKUP(ROWS($BV$9:BV69),$BU$9:$BV$162,2,0),"")</f>
        <v xml:space="preserve">Y scale (leg above waist height) </v>
      </c>
      <c r="BZ69" s="22"/>
      <c r="CA69" s="22"/>
      <c r="CB69" s="22"/>
      <c r="CC69" s="35">
        <f>IF(ISNUMBER(SEARCH($B$17,CD69)),MAX($CC$8:CC68)+1,0)</f>
        <v>61</v>
      </c>
      <c r="CD69" s="8" t="s">
        <v>88</v>
      </c>
      <c r="CE69" s="22"/>
      <c r="CF69" s="22"/>
      <c r="CG69" s="35" t="str">
        <f>IFERROR(VLOOKUP(ROWS($CD$9:CD69),$CC$9:$CD$162,2,0),"")</f>
        <v xml:space="preserve">Y scale (leg above waist height) </v>
      </c>
      <c r="CH69" s="22"/>
      <c r="CI69" s="22"/>
      <c r="CJ69" s="22"/>
      <c r="CK69" s="35">
        <f>IF(ISNUMBER(SEARCH($B$18,CL69)),MAX($CK$8:CK68)+1,0)</f>
        <v>61</v>
      </c>
      <c r="CL69" s="8" t="s">
        <v>88</v>
      </c>
      <c r="CM69" s="22"/>
      <c r="CN69" s="22"/>
      <c r="CO69" s="35" t="str">
        <f>IFERROR(VLOOKUP(ROWS($CL$9:CL69),$CK$9:$CL$162,2,0),"")</f>
        <v xml:space="preserve">Y scale (leg above waist height) </v>
      </c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</row>
    <row r="70" spans="1:109" x14ac:dyDescent="0.2">
      <c r="Q70" s="22">
        <f>IF(ISNUMBER(SEARCH($B$9,R70)),MAX($Q$8:Q69)+1,0)</f>
        <v>62</v>
      </c>
      <c r="R70" s="7" t="s">
        <v>89</v>
      </c>
      <c r="U70" s="22" t="str">
        <f>IFERROR(VLOOKUP(ROWS($R$9:R70),$Q$9:$R$162,2,0),"")</f>
        <v>2 way Splits</v>
      </c>
      <c r="Y70" s="22">
        <f>IF(ISNUMBER(SEARCH($B$10,Z70)),MAX($Y$8:Y69)+1,0)</f>
        <v>62</v>
      </c>
      <c r="Z70" s="7" t="s">
        <v>89</v>
      </c>
      <c r="AC70" s="22" t="str">
        <f>IFERROR(VLOOKUP(ROWS($Z$9:Z70),$Y$9:$Z$162,2,0),"")</f>
        <v>2 way Splits</v>
      </c>
      <c r="AG70" s="22">
        <f>IF(ISNUMBER(SEARCH($B$11,AH70)),MAX($AG$8:AG69)+1,0)</f>
        <v>62</v>
      </c>
      <c r="AH70" s="7" t="s">
        <v>89</v>
      </c>
      <c r="AK70" s="22" t="str">
        <f>IFERROR(VLOOKUP(ROWS($AH$9:AH70),$AG$9:$AH$162,2,0),"")</f>
        <v>2 way Splits</v>
      </c>
      <c r="AO70" s="22">
        <f>IF(ISNUMBER(SEARCH($B$12,AP70)),MAX($AO$8:AO69)+1,0)</f>
        <v>62</v>
      </c>
      <c r="AP70" s="7" t="s">
        <v>89</v>
      </c>
      <c r="AS70" s="22" t="str">
        <f>IFERROR(VLOOKUP(ROWS($AP$9:AP70),$AO$9:$AP$162,2,0),"")</f>
        <v>2 way Splits</v>
      </c>
      <c r="AW70" s="35">
        <f>IF(ISNUMBER(SEARCH($B$13,AX70)),MAX($AW$8:AW69)+1,0)</f>
        <v>62</v>
      </c>
      <c r="AX70" s="7" t="s">
        <v>89</v>
      </c>
      <c r="BA70" s="35" t="str">
        <f>IFERROR(VLOOKUP(ROWS($AX$9:AX70),$AW$9:$AX$162,2,0),"")</f>
        <v>2 way Splits</v>
      </c>
      <c r="BE70" s="35">
        <f>IF(ISNUMBER(SEARCH($B$14,BF70)),MAX($BE$8:BE69)+1,0)</f>
        <v>62</v>
      </c>
      <c r="BF70" s="7" t="s">
        <v>89</v>
      </c>
      <c r="BI70" s="35" t="str">
        <f>IFERROR(VLOOKUP(ROWS($BF$9:BF70),$BE$9:$BF$162,2,0),"")</f>
        <v>2 way Splits</v>
      </c>
      <c r="BM70" s="35">
        <f>IF(ISNUMBER(SEARCH($B$15,BN70)),MAX($BM$8:BM69)+1,0)</f>
        <v>62</v>
      </c>
      <c r="BN70" s="7" t="s">
        <v>89</v>
      </c>
      <c r="BQ70" s="35" t="str">
        <f>IFERROR(VLOOKUP(ROWS($BN$9:BN70),$BM$9:$BN$162,2,0),"")</f>
        <v>2 way Splits</v>
      </c>
      <c r="BU70" s="35">
        <f>IF(ISNUMBER(SEARCH($B$16,BV70)),MAX($BU$8:BU69)+1,0)</f>
        <v>62</v>
      </c>
      <c r="BV70" s="7" t="s">
        <v>89</v>
      </c>
      <c r="BY70" s="35" t="str">
        <f>IFERROR(VLOOKUP(ROWS($BV$9:BV70),$BU$9:$BV$162,2,0),"")</f>
        <v>2 way Splits</v>
      </c>
      <c r="CC70" s="35">
        <f>IF(ISNUMBER(SEARCH($B$17,CD70)),MAX($CC$8:CC69)+1,0)</f>
        <v>62</v>
      </c>
      <c r="CD70" s="7" t="s">
        <v>89</v>
      </c>
      <c r="CG70" s="35" t="str">
        <f>IFERROR(VLOOKUP(ROWS($CD$9:CD70),$CC$9:$CD$162,2,0),"")</f>
        <v>2 way Splits</v>
      </c>
      <c r="CK70" s="35">
        <f>IF(ISNUMBER(SEARCH($B$18,CL70)),MAX($CK$8:CK69)+1,0)</f>
        <v>62</v>
      </c>
      <c r="CL70" s="7" t="s">
        <v>89</v>
      </c>
      <c r="CO70" s="35" t="str">
        <f>IFERROR(VLOOKUP(ROWS($CL$9:CL70),$CK$9:$CL$162,2,0),"")</f>
        <v>2 way Splits</v>
      </c>
    </row>
    <row r="71" spans="1:109" x14ac:dyDescent="0.2">
      <c r="Q71" s="22">
        <f>IF(ISNUMBER(SEARCH($B$9,R71)),MAX($Q$8:Q70)+1,0)</f>
        <v>63</v>
      </c>
      <c r="R71" s="7" t="s">
        <v>90</v>
      </c>
      <c r="U71" s="22" t="str">
        <f>IFERROR(VLOOKUP(ROWS($R$9:R71),$Q$9:$R$162,2,0),"")</f>
        <v>Japana Swim Through</v>
      </c>
      <c r="Y71" s="22">
        <f>IF(ISNUMBER(SEARCH($B$10,Z71)),MAX($Y$8:Y70)+1,0)</f>
        <v>63</v>
      </c>
      <c r="Z71" s="7" t="s">
        <v>90</v>
      </c>
      <c r="AC71" s="22" t="str">
        <f>IFERROR(VLOOKUP(ROWS($Z$9:Z71),$Y$9:$Z$162,2,0),"")</f>
        <v>Japana Swim Through</v>
      </c>
      <c r="AG71" s="22">
        <f>IF(ISNUMBER(SEARCH($B$11,AH71)),MAX($AG$8:AG70)+1,0)</f>
        <v>63</v>
      </c>
      <c r="AH71" s="7" t="s">
        <v>90</v>
      </c>
      <c r="AK71" s="22" t="str">
        <f>IFERROR(VLOOKUP(ROWS($AH$9:AH71),$AG$9:$AH$162,2,0),"")</f>
        <v>Japana Swim Through</v>
      </c>
      <c r="AO71" s="22">
        <f>IF(ISNUMBER(SEARCH($B$12,AP71)),MAX($AO$8:AO70)+1,0)</f>
        <v>63</v>
      </c>
      <c r="AP71" s="7" t="s">
        <v>90</v>
      </c>
      <c r="AS71" s="22" t="str">
        <f>IFERROR(VLOOKUP(ROWS($AP$9:AP71),$AO$9:$AP$162,2,0),"")</f>
        <v>Japana Swim Through</v>
      </c>
      <c r="AW71" s="35">
        <f>IF(ISNUMBER(SEARCH($B$13,AX71)),MAX($AW$8:AW70)+1,0)</f>
        <v>63</v>
      </c>
      <c r="AX71" s="7" t="s">
        <v>90</v>
      </c>
      <c r="BA71" s="35" t="str">
        <f>IFERROR(VLOOKUP(ROWS($AX$9:AX71),$AW$9:$AX$162,2,0),"")</f>
        <v>Japana Swim Through</v>
      </c>
      <c r="BE71" s="35">
        <f>IF(ISNUMBER(SEARCH($B$14,BF71)),MAX($BE$8:BE70)+1,0)</f>
        <v>63</v>
      </c>
      <c r="BF71" s="7" t="s">
        <v>90</v>
      </c>
      <c r="BI71" s="35" t="str">
        <f>IFERROR(VLOOKUP(ROWS($BF$9:BF71),$BE$9:$BF$162,2,0),"")</f>
        <v>Japana Swim Through</v>
      </c>
      <c r="BM71" s="35">
        <f>IF(ISNUMBER(SEARCH($B$15,BN71)),MAX($BM$8:BM70)+1,0)</f>
        <v>63</v>
      </c>
      <c r="BN71" s="7" t="s">
        <v>90</v>
      </c>
      <c r="BQ71" s="35" t="str">
        <f>IFERROR(VLOOKUP(ROWS($BN$9:BN71),$BM$9:$BN$162,2,0),"")</f>
        <v>Japana Swim Through</v>
      </c>
      <c r="BU71" s="35">
        <f>IF(ISNUMBER(SEARCH($B$16,BV71)),MAX($BU$8:BU70)+1,0)</f>
        <v>63</v>
      </c>
      <c r="BV71" s="7" t="s">
        <v>90</v>
      </c>
      <c r="BY71" s="35" t="str">
        <f>IFERROR(VLOOKUP(ROWS($BV$9:BV71),$BU$9:$BV$162,2,0),"")</f>
        <v>Japana Swim Through</v>
      </c>
      <c r="CC71" s="35">
        <f>IF(ISNUMBER(SEARCH($B$17,CD71)),MAX($CC$8:CC70)+1,0)</f>
        <v>63</v>
      </c>
      <c r="CD71" s="7" t="s">
        <v>90</v>
      </c>
      <c r="CG71" s="35" t="str">
        <f>IFERROR(VLOOKUP(ROWS($CD$9:CD71),$CC$9:$CD$162,2,0),"")</f>
        <v>Japana Swim Through</v>
      </c>
      <c r="CK71" s="35">
        <f>IF(ISNUMBER(SEARCH($B$18,CL71)),MAX($CK$8:CK70)+1,0)</f>
        <v>63</v>
      </c>
      <c r="CL71" s="7" t="s">
        <v>90</v>
      </c>
      <c r="CO71" s="35" t="str">
        <f>IFERROR(VLOOKUP(ROWS($CL$9:CL71),$CK$9:$CL$162,2,0),"")</f>
        <v>Japana Swim Through</v>
      </c>
    </row>
    <row r="72" spans="1:109" x14ac:dyDescent="0.2">
      <c r="Q72" s="22">
        <f>IF(ISNUMBER(SEARCH($B$9,R72)),MAX($Q$8:Q71)+1,0)</f>
        <v>64</v>
      </c>
      <c r="R72" s="7" t="s">
        <v>91</v>
      </c>
      <c r="U72" s="22" t="str">
        <f>IFERROR(VLOOKUP(ROWS($R$9:R72),$Q$9:$R$162,2,0),"")</f>
        <v>Fall to Prone Jump to Straddle Stand</v>
      </c>
      <c r="Y72" s="22">
        <f>IF(ISNUMBER(SEARCH($B$10,Z72)),MAX($Y$8:Y71)+1,0)</f>
        <v>64</v>
      </c>
      <c r="Z72" s="7" t="s">
        <v>91</v>
      </c>
      <c r="AC72" s="22" t="str">
        <f>IFERROR(VLOOKUP(ROWS($Z$9:Z72),$Y$9:$Z$162,2,0),"")</f>
        <v>Fall to Prone Jump to Straddle Stand</v>
      </c>
      <c r="AG72" s="22">
        <f>IF(ISNUMBER(SEARCH($B$11,AH72)),MAX($AG$8:AG71)+1,0)</f>
        <v>64</v>
      </c>
      <c r="AH72" s="7" t="s">
        <v>91</v>
      </c>
      <c r="AK72" s="22" t="str">
        <f>IFERROR(VLOOKUP(ROWS($AH$9:AH72),$AG$9:$AH$162,2,0),"")</f>
        <v>Fall to Prone Jump to Straddle Stand</v>
      </c>
      <c r="AO72" s="22">
        <f>IF(ISNUMBER(SEARCH($B$12,AP72)),MAX($AO$8:AO71)+1,0)</f>
        <v>64</v>
      </c>
      <c r="AP72" s="7" t="s">
        <v>91</v>
      </c>
      <c r="AS72" s="22" t="str">
        <f>IFERROR(VLOOKUP(ROWS($AP$9:AP72),$AO$9:$AP$162,2,0),"")</f>
        <v>Fall to Prone Jump to Straddle Stand</v>
      </c>
      <c r="AW72" s="35">
        <f>IF(ISNUMBER(SEARCH($B$13,AX72)),MAX($AW$8:AW71)+1,0)</f>
        <v>64</v>
      </c>
      <c r="AX72" s="7" t="s">
        <v>91</v>
      </c>
      <c r="BA72" s="35" t="str">
        <f>IFERROR(VLOOKUP(ROWS($AX$9:AX72),$AW$9:$AX$162,2,0),"")</f>
        <v>Fall to Prone Jump to Straddle Stand</v>
      </c>
      <c r="BE72" s="35">
        <f>IF(ISNUMBER(SEARCH($B$14,BF72)),MAX($BE$8:BE71)+1,0)</f>
        <v>64</v>
      </c>
      <c r="BF72" s="7" t="s">
        <v>91</v>
      </c>
      <c r="BI72" s="35" t="str">
        <f>IFERROR(VLOOKUP(ROWS($BF$9:BF72),$BE$9:$BF$162,2,0),"")</f>
        <v>Fall to Prone Jump to Straddle Stand</v>
      </c>
      <c r="BM72" s="35">
        <f>IF(ISNUMBER(SEARCH($B$15,BN72)),MAX($BM$8:BM71)+1,0)</f>
        <v>64</v>
      </c>
      <c r="BN72" s="7" t="s">
        <v>91</v>
      </c>
      <c r="BQ72" s="35" t="str">
        <f>IFERROR(VLOOKUP(ROWS($BN$9:BN72),$BM$9:$BN$162,2,0),"")</f>
        <v>Fall to Prone Jump to Straddle Stand</v>
      </c>
      <c r="BU72" s="35">
        <f>IF(ISNUMBER(SEARCH($B$16,BV72)),MAX($BU$8:BU71)+1,0)</f>
        <v>64</v>
      </c>
      <c r="BV72" s="7" t="s">
        <v>91</v>
      </c>
      <c r="BY72" s="35" t="str">
        <f>IFERROR(VLOOKUP(ROWS($BV$9:BV72),$BU$9:$BV$162,2,0),"")</f>
        <v>Fall to Prone Jump to Straddle Stand</v>
      </c>
      <c r="CC72" s="35">
        <f>IF(ISNUMBER(SEARCH($B$17,CD72)),MAX($CC$8:CC71)+1,0)</f>
        <v>64</v>
      </c>
      <c r="CD72" s="7" t="s">
        <v>91</v>
      </c>
      <c r="CG72" s="35" t="str">
        <f>IFERROR(VLOOKUP(ROWS($CD$9:CD72),$CC$9:$CD$162,2,0),"")</f>
        <v>Fall to Prone Jump to Straddle Stand</v>
      </c>
      <c r="CK72" s="35">
        <f>IF(ISNUMBER(SEARCH($B$18,CL72)),MAX($CK$8:CK71)+1,0)</f>
        <v>64</v>
      </c>
      <c r="CL72" s="7" t="s">
        <v>91</v>
      </c>
      <c r="CO72" s="35" t="str">
        <f>IFERROR(VLOOKUP(ROWS($CL$9:CL72),$CK$9:$CL$162,2,0),"")</f>
        <v>Fall to Prone Jump to Straddle Stand</v>
      </c>
    </row>
    <row r="73" spans="1:109" x14ac:dyDescent="0.2">
      <c r="Q73" s="22">
        <f>IF(ISNUMBER(SEARCH($B$9,R73)),MAX($Q$8:Q72)+1,0)</f>
        <v>65</v>
      </c>
      <c r="R73" s="7" t="s">
        <v>92</v>
      </c>
      <c r="U73" s="22" t="str">
        <f>IFERROR(VLOOKUP(ROWS($R$9:R73),$Q$9:$R$162,2,0),"")</f>
        <v>F Supp jump legs through straddle -</v>
      </c>
      <c r="Y73" s="22">
        <f>IF(ISNUMBER(SEARCH($B$10,Z73)),MAX($Y$8:Y72)+1,0)</f>
        <v>65</v>
      </c>
      <c r="Z73" s="7" t="s">
        <v>92</v>
      </c>
      <c r="AC73" s="22" t="str">
        <f>IFERROR(VLOOKUP(ROWS($Z$9:Z73),$Y$9:$Z$162,2,0),"")</f>
        <v>F Supp jump legs through straddle -</v>
      </c>
      <c r="AG73" s="22">
        <f>IF(ISNUMBER(SEARCH($B$11,AH73)),MAX($AG$8:AG72)+1,0)</f>
        <v>65</v>
      </c>
      <c r="AH73" s="7" t="s">
        <v>92</v>
      </c>
      <c r="AK73" s="22" t="str">
        <f>IFERROR(VLOOKUP(ROWS($AH$9:AH73),$AG$9:$AH$162,2,0),"")</f>
        <v>F Supp jump legs through straddle -</v>
      </c>
      <c r="AO73" s="22">
        <f>IF(ISNUMBER(SEARCH($B$12,AP73)),MAX($AO$8:AO72)+1,0)</f>
        <v>65</v>
      </c>
      <c r="AP73" s="7" t="s">
        <v>92</v>
      </c>
      <c r="AS73" s="22" t="str">
        <f>IFERROR(VLOOKUP(ROWS($AP$9:AP73),$AO$9:$AP$162,2,0),"")</f>
        <v>F Supp jump legs through straddle -</v>
      </c>
      <c r="AW73" s="35">
        <f>IF(ISNUMBER(SEARCH($B$13,AX73)),MAX($AW$8:AW72)+1,0)</f>
        <v>65</v>
      </c>
      <c r="AX73" s="7" t="s">
        <v>92</v>
      </c>
      <c r="BA73" s="35" t="str">
        <f>IFERROR(VLOOKUP(ROWS($AX$9:AX73),$AW$9:$AX$162,2,0),"")</f>
        <v>F Supp jump legs through straddle -</v>
      </c>
      <c r="BE73" s="35">
        <f>IF(ISNUMBER(SEARCH($B$14,BF73)),MAX($BE$8:BE72)+1,0)</f>
        <v>65</v>
      </c>
      <c r="BF73" s="7" t="s">
        <v>92</v>
      </c>
      <c r="BI73" s="35" t="str">
        <f>IFERROR(VLOOKUP(ROWS($BF$9:BF73),$BE$9:$BF$162,2,0),"")</f>
        <v>F Supp jump legs through straddle -</v>
      </c>
      <c r="BM73" s="35">
        <f>IF(ISNUMBER(SEARCH($B$15,BN73)),MAX($BM$8:BM72)+1,0)</f>
        <v>65</v>
      </c>
      <c r="BN73" s="7" t="s">
        <v>92</v>
      </c>
      <c r="BQ73" s="35" t="str">
        <f>IFERROR(VLOOKUP(ROWS($BN$9:BN73),$BM$9:$BN$162,2,0),"")</f>
        <v>F Supp jump legs through straddle -</v>
      </c>
      <c r="BU73" s="35">
        <f>IF(ISNUMBER(SEARCH($B$16,BV73)),MAX($BU$8:BU72)+1,0)</f>
        <v>65</v>
      </c>
      <c r="BV73" s="7" t="s">
        <v>92</v>
      </c>
      <c r="BY73" s="35" t="str">
        <f>IFERROR(VLOOKUP(ROWS($BV$9:BV73),$BU$9:$BV$162,2,0),"")</f>
        <v>F Supp jump legs through straddle -</v>
      </c>
      <c r="CC73" s="35">
        <f>IF(ISNUMBER(SEARCH($B$17,CD73)),MAX($CC$8:CC72)+1,0)</f>
        <v>65</v>
      </c>
      <c r="CD73" s="7" t="s">
        <v>92</v>
      </c>
      <c r="CG73" s="35" t="str">
        <f>IFERROR(VLOOKUP(ROWS($CD$9:CD73),$CC$9:$CD$162,2,0),"")</f>
        <v>F Supp jump legs through straddle -</v>
      </c>
      <c r="CK73" s="35">
        <f>IF(ISNUMBER(SEARCH($B$18,CL73)),MAX($CK$8:CK72)+1,0)</f>
        <v>65</v>
      </c>
      <c r="CL73" s="7" t="s">
        <v>92</v>
      </c>
      <c r="CO73" s="35" t="str">
        <f>IFERROR(VLOOKUP(ROWS($CL$9:CL73),$CK$9:$CL$162,2,0),"")</f>
        <v>F Supp jump legs through straddle -</v>
      </c>
    </row>
    <row r="74" spans="1:109" x14ac:dyDescent="0.2">
      <c r="Q74" s="22">
        <f>IF(ISNUMBER(SEARCH($B$9,R74)),MAX($Q$8:Q73)+1,0)</f>
        <v>66</v>
      </c>
      <c r="R74" s="7" t="s">
        <v>93</v>
      </c>
      <c r="U74" s="22" t="str">
        <f>IFERROR(VLOOKUP(ROWS($R$9:R74),$Q$9:$R$162,2,0),"")</f>
        <v>Tuck ‘Russian’ Lever</v>
      </c>
      <c r="Y74" s="22">
        <f>IF(ISNUMBER(SEARCH($B$10,Z74)),MAX($Y$8:Y73)+1,0)</f>
        <v>66</v>
      </c>
      <c r="Z74" s="7" t="s">
        <v>93</v>
      </c>
      <c r="AC74" s="22" t="str">
        <f>IFERROR(VLOOKUP(ROWS($Z$9:Z74),$Y$9:$Z$162,2,0),"")</f>
        <v>Tuck ‘Russian’ Lever</v>
      </c>
      <c r="AG74" s="22">
        <f>IF(ISNUMBER(SEARCH($B$11,AH74)),MAX($AG$8:AG73)+1,0)</f>
        <v>66</v>
      </c>
      <c r="AH74" s="7" t="s">
        <v>93</v>
      </c>
      <c r="AK74" s="22" t="str">
        <f>IFERROR(VLOOKUP(ROWS($AH$9:AH74),$AG$9:$AH$162,2,0),"")</f>
        <v>Tuck ‘Russian’ Lever</v>
      </c>
      <c r="AO74" s="22">
        <f>IF(ISNUMBER(SEARCH($B$12,AP74)),MAX($AO$8:AO73)+1,0)</f>
        <v>66</v>
      </c>
      <c r="AP74" s="7" t="s">
        <v>93</v>
      </c>
      <c r="AS74" s="22" t="str">
        <f>IFERROR(VLOOKUP(ROWS($AP$9:AP74),$AO$9:$AP$162,2,0),"")</f>
        <v>Tuck ‘Russian’ Lever</v>
      </c>
      <c r="AW74" s="35">
        <f>IF(ISNUMBER(SEARCH($B$13,AX74)),MAX($AW$8:AW73)+1,0)</f>
        <v>66</v>
      </c>
      <c r="AX74" s="7" t="s">
        <v>93</v>
      </c>
      <c r="BA74" s="35" t="str">
        <f>IFERROR(VLOOKUP(ROWS($AX$9:AX74),$AW$9:$AX$162,2,0),"")</f>
        <v>Tuck ‘Russian’ Lever</v>
      </c>
      <c r="BE74" s="35">
        <f>IF(ISNUMBER(SEARCH($B$14,BF74)),MAX($BE$8:BE73)+1,0)</f>
        <v>66</v>
      </c>
      <c r="BF74" s="7" t="s">
        <v>93</v>
      </c>
      <c r="BI74" s="35" t="str">
        <f>IFERROR(VLOOKUP(ROWS($BF$9:BF74),$BE$9:$BF$162,2,0),"")</f>
        <v>Tuck ‘Russian’ Lever</v>
      </c>
      <c r="BM74" s="35">
        <f>IF(ISNUMBER(SEARCH($B$15,BN74)),MAX($BM$8:BM73)+1,0)</f>
        <v>66</v>
      </c>
      <c r="BN74" s="7" t="s">
        <v>93</v>
      </c>
      <c r="BQ74" s="35" t="str">
        <f>IFERROR(VLOOKUP(ROWS($BN$9:BN74),$BM$9:$BN$162,2,0),"")</f>
        <v>Tuck ‘Russian’ Lever</v>
      </c>
      <c r="BU74" s="35">
        <f>IF(ISNUMBER(SEARCH($B$16,BV74)),MAX($BU$8:BU73)+1,0)</f>
        <v>66</v>
      </c>
      <c r="BV74" s="7" t="s">
        <v>93</v>
      </c>
      <c r="BY74" s="35" t="str">
        <f>IFERROR(VLOOKUP(ROWS($BV$9:BV74),$BU$9:$BV$162,2,0),"")</f>
        <v>Tuck ‘Russian’ Lever</v>
      </c>
      <c r="CC74" s="35">
        <f>IF(ISNUMBER(SEARCH($B$17,CD74)),MAX($CC$8:CC73)+1,0)</f>
        <v>66</v>
      </c>
      <c r="CD74" s="7" t="s">
        <v>93</v>
      </c>
      <c r="CG74" s="35" t="str">
        <f>IFERROR(VLOOKUP(ROWS($CD$9:CD74),$CC$9:$CD$162,2,0),"")</f>
        <v>Tuck ‘Russian’ Lever</v>
      </c>
      <c r="CK74" s="35">
        <f>IF(ISNUMBER(SEARCH($B$18,CL74)),MAX($CK$8:CK73)+1,0)</f>
        <v>66</v>
      </c>
      <c r="CL74" s="7" t="s">
        <v>93</v>
      </c>
      <c r="CO74" s="35" t="str">
        <f>IFERROR(VLOOKUP(ROWS($CL$9:CL74),$CK$9:$CL$162,2,0),"")</f>
        <v>Tuck ‘Russian’ Lever</v>
      </c>
    </row>
    <row r="75" spans="1:109" x14ac:dyDescent="0.2">
      <c r="Q75" s="22">
        <f>IF(ISNUMBER(SEARCH($B$9,R75)),MAX($Q$8:Q74)+1,0)</f>
        <v>67</v>
      </c>
      <c r="R75" s="7" t="s">
        <v>94</v>
      </c>
      <c r="U75" s="22" t="str">
        <f>IFERROR(VLOOKUP(ROWS($R$9:R75),$Q$9:$R$162,2,0),"")</f>
        <v>Tucked hold (press off knees)</v>
      </c>
      <c r="Y75" s="22">
        <f>IF(ISNUMBER(SEARCH($B$10,Z75)),MAX($Y$8:Y74)+1,0)</f>
        <v>67</v>
      </c>
      <c r="Z75" s="7" t="s">
        <v>94</v>
      </c>
      <c r="AC75" s="22" t="str">
        <f>IFERROR(VLOOKUP(ROWS($Z$9:Z75),$Y$9:$Z$162,2,0),"")</f>
        <v>Tucked hold (press off knees)</v>
      </c>
      <c r="AG75" s="22">
        <f>IF(ISNUMBER(SEARCH($B$11,AH75)),MAX($AG$8:AG74)+1,0)</f>
        <v>67</v>
      </c>
      <c r="AH75" s="7" t="s">
        <v>94</v>
      </c>
      <c r="AK75" s="22" t="str">
        <f>IFERROR(VLOOKUP(ROWS($AH$9:AH75),$AG$9:$AH$162,2,0),"")</f>
        <v>Tucked hold (press off knees)</v>
      </c>
      <c r="AO75" s="22">
        <f>IF(ISNUMBER(SEARCH($B$12,AP75)),MAX($AO$8:AO74)+1,0)</f>
        <v>67</v>
      </c>
      <c r="AP75" s="7" t="s">
        <v>94</v>
      </c>
      <c r="AS75" s="22" t="str">
        <f>IFERROR(VLOOKUP(ROWS($AP$9:AP75),$AO$9:$AP$162,2,0),"")</f>
        <v>Tucked hold (press off knees)</v>
      </c>
      <c r="AW75" s="35">
        <f>IF(ISNUMBER(SEARCH($B$13,AX75)),MAX($AW$8:AW74)+1,0)</f>
        <v>67</v>
      </c>
      <c r="AX75" s="7" t="s">
        <v>94</v>
      </c>
      <c r="BA75" s="35" t="str">
        <f>IFERROR(VLOOKUP(ROWS($AX$9:AX75),$AW$9:$AX$162,2,0),"")</f>
        <v>Tucked hold (press off knees)</v>
      </c>
      <c r="BE75" s="35">
        <f>IF(ISNUMBER(SEARCH($B$14,BF75)),MAX($BE$8:BE74)+1,0)</f>
        <v>67</v>
      </c>
      <c r="BF75" s="7" t="s">
        <v>94</v>
      </c>
      <c r="BI75" s="35" t="str">
        <f>IFERROR(VLOOKUP(ROWS($BF$9:BF75),$BE$9:$BF$162,2,0),"")</f>
        <v>Tucked hold (press off knees)</v>
      </c>
      <c r="BM75" s="35">
        <f>IF(ISNUMBER(SEARCH($B$15,BN75)),MAX($BM$8:BM74)+1,0)</f>
        <v>67</v>
      </c>
      <c r="BN75" s="7" t="s">
        <v>94</v>
      </c>
      <c r="BQ75" s="35" t="str">
        <f>IFERROR(VLOOKUP(ROWS($BN$9:BN75),$BM$9:$BN$162,2,0),"")</f>
        <v>Tucked hold (press off knees)</v>
      </c>
      <c r="BU75" s="35">
        <f>IF(ISNUMBER(SEARCH($B$16,BV75)),MAX($BU$8:BU74)+1,0)</f>
        <v>67</v>
      </c>
      <c r="BV75" s="7" t="s">
        <v>94</v>
      </c>
      <c r="BY75" s="35" t="str">
        <f>IFERROR(VLOOKUP(ROWS($BV$9:BV75),$BU$9:$BV$162,2,0),"")</f>
        <v>Tucked hold (press off knees)</v>
      </c>
      <c r="CC75" s="35">
        <f>IF(ISNUMBER(SEARCH($B$17,CD75)),MAX($CC$8:CC74)+1,0)</f>
        <v>67</v>
      </c>
      <c r="CD75" s="7" t="s">
        <v>94</v>
      </c>
      <c r="CG75" s="35" t="str">
        <f>IFERROR(VLOOKUP(ROWS($CD$9:CD75),$CC$9:$CD$162,2,0),"")</f>
        <v>Tucked hold (press off knees)</v>
      </c>
      <c r="CK75" s="35">
        <f>IF(ISNUMBER(SEARCH($B$18,CL75)),MAX($CK$8:CK74)+1,0)</f>
        <v>67</v>
      </c>
      <c r="CL75" s="7" t="s">
        <v>94</v>
      </c>
      <c r="CO75" s="35" t="str">
        <f>IFERROR(VLOOKUP(ROWS($CL$9:CL75),$CK$9:$CL$162,2,0),"")</f>
        <v>Tucked hold (press off knees)</v>
      </c>
    </row>
    <row r="76" spans="1:109" x14ac:dyDescent="0.2">
      <c r="Q76" s="22">
        <f>IF(ISNUMBER(SEARCH($B$9,R76)),MAX($Q$8:Q75)+1,0)</f>
        <v>68</v>
      </c>
      <c r="R76" s="7" t="s">
        <v>95</v>
      </c>
      <c r="U76" s="22" t="str">
        <f>IFERROR(VLOOKUP(ROWS($R$9:R76),$Q$9:$R$162,2,0),"")</f>
        <v>1/2 lever held 2 secs (pike / straddle)</v>
      </c>
      <c r="Y76" s="22">
        <f>IF(ISNUMBER(SEARCH($B$10,Z76)),MAX($Y$8:Y75)+1,0)</f>
        <v>68</v>
      </c>
      <c r="Z76" s="7" t="s">
        <v>95</v>
      </c>
      <c r="AC76" s="22" t="str">
        <f>IFERROR(VLOOKUP(ROWS($Z$9:Z76),$Y$9:$Z$162,2,0),"")</f>
        <v>1/2 lever held 2 secs (pike / straddle)</v>
      </c>
      <c r="AG76" s="22">
        <f>IF(ISNUMBER(SEARCH($B$11,AH76)),MAX($AG$8:AG75)+1,0)</f>
        <v>68</v>
      </c>
      <c r="AH76" s="7" t="s">
        <v>95</v>
      </c>
      <c r="AK76" s="22" t="str">
        <f>IFERROR(VLOOKUP(ROWS($AH$9:AH76),$AG$9:$AH$162,2,0),"")</f>
        <v>1/2 lever held 2 secs (pike / straddle)</v>
      </c>
      <c r="AO76" s="22">
        <f>IF(ISNUMBER(SEARCH($B$12,AP76)),MAX($AO$8:AO75)+1,0)</f>
        <v>68</v>
      </c>
      <c r="AP76" s="7" t="s">
        <v>95</v>
      </c>
      <c r="AS76" s="22" t="str">
        <f>IFERROR(VLOOKUP(ROWS($AP$9:AP76),$AO$9:$AP$162,2,0),"")</f>
        <v>1/2 lever held 2 secs (pike / straddle)</v>
      </c>
      <c r="AW76" s="35">
        <f>IF(ISNUMBER(SEARCH($B$13,AX76)),MAX($AW$8:AW75)+1,0)</f>
        <v>68</v>
      </c>
      <c r="AX76" s="7" t="s">
        <v>95</v>
      </c>
      <c r="BA76" s="35" t="str">
        <f>IFERROR(VLOOKUP(ROWS($AX$9:AX76),$AW$9:$AX$162,2,0),"")</f>
        <v>1/2 lever held 2 secs (pike / straddle)</v>
      </c>
      <c r="BE76" s="35">
        <f>IF(ISNUMBER(SEARCH($B$14,BF76)),MAX($BE$8:BE75)+1,0)</f>
        <v>68</v>
      </c>
      <c r="BF76" s="7" t="s">
        <v>95</v>
      </c>
      <c r="BI76" s="35" t="str">
        <f>IFERROR(VLOOKUP(ROWS($BF$9:BF76),$BE$9:$BF$162,2,0),"")</f>
        <v>1/2 lever held 2 secs (pike / straddle)</v>
      </c>
      <c r="BM76" s="35">
        <f>IF(ISNUMBER(SEARCH($B$15,BN76)),MAX($BM$8:BM75)+1,0)</f>
        <v>68</v>
      </c>
      <c r="BN76" s="7" t="s">
        <v>95</v>
      </c>
      <c r="BQ76" s="35" t="str">
        <f>IFERROR(VLOOKUP(ROWS($BN$9:BN76),$BM$9:$BN$162,2,0),"")</f>
        <v>1/2 lever held 2 secs (pike / straddle)</v>
      </c>
      <c r="BU76" s="35">
        <f>IF(ISNUMBER(SEARCH($B$16,BV76)),MAX($BU$8:BU75)+1,0)</f>
        <v>68</v>
      </c>
      <c r="BV76" s="7" t="s">
        <v>95</v>
      </c>
      <c r="BY76" s="35" t="str">
        <f>IFERROR(VLOOKUP(ROWS($BV$9:BV76),$BU$9:$BV$162,2,0),"")</f>
        <v>1/2 lever held 2 secs (pike / straddle)</v>
      </c>
      <c r="CC76" s="35">
        <f>IF(ISNUMBER(SEARCH($B$17,CD76)),MAX($CC$8:CC75)+1,0)</f>
        <v>68</v>
      </c>
      <c r="CD76" s="7" t="s">
        <v>95</v>
      </c>
      <c r="CG76" s="35" t="str">
        <f>IFERROR(VLOOKUP(ROWS($CD$9:CD76),$CC$9:$CD$162,2,0),"")</f>
        <v>1/2 lever held 2 secs (pike / straddle)</v>
      </c>
      <c r="CK76" s="35">
        <f>IF(ISNUMBER(SEARCH($B$18,CL76)),MAX($CK$8:CK75)+1,0)</f>
        <v>68</v>
      </c>
      <c r="CL76" s="7" t="s">
        <v>95</v>
      </c>
      <c r="CO76" s="35" t="str">
        <f>IFERROR(VLOOKUP(ROWS($CL$9:CL76),$CK$9:$CL$162,2,0),"")</f>
        <v>1/2 lever held 2 secs (pike / straddle)</v>
      </c>
    </row>
    <row r="77" spans="1:109" x14ac:dyDescent="0.2">
      <c r="Q77" s="22">
        <f>IF(ISNUMBER(SEARCH($B$9,R77)),MAX($Q$8:Q76)+1,0)</f>
        <v>69</v>
      </c>
      <c r="R77" s="7" t="s">
        <v>96</v>
      </c>
      <c r="U77" s="22" t="str">
        <f>IFERROR(VLOOKUP(ROWS($R$9:R77),$Q$9:$R$162,2,0),"")</f>
        <v>Straddle stand press to h/stand</v>
      </c>
      <c r="Y77" s="22">
        <f>IF(ISNUMBER(SEARCH($B$10,Z77)),MAX($Y$8:Y76)+1,0)</f>
        <v>69</v>
      </c>
      <c r="Z77" s="7" t="s">
        <v>96</v>
      </c>
      <c r="AC77" s="22" t="str">
        <f>IFERROR(VLOOKUP(ROWS($Z$9:Z77),$Y$9:$Z$162,2,0),"")</f>
        <v>Straddle stand press to h/stand</v>
      </c>
      <c r="AG77" s="22">
        <f>IF(ISNUMBER(SEARCH($B$11,AH77)),MAX($AG$8:AG76)+1,0)</f>
        <v>69</v>
      </c>
      <c r="AH77" s="7" t="s">
        <v>96</v>
      </c>
      <c r="AK77" s="22" t="str">
        <f>IFERROR(VLOOKUP(ROWS($AH$9:AH77),$AG$9:$AH$162,2,0),"")</f>
        <v>Straddle stand press to h/stand</v>
      </c>
      <c r="AO77" s="22">
        <f>IF(ISNUMBER(SEARCH($B$12,AP77)),MAX($AO$8:AO76)+1,0)</f>
        <v>69</v>
      </c>
      <c r="AP77" s="7" t="s">
        <v>96</v>
      </c>
      <c r="AS77" s="22" t="str">
        <f>IFERROR(VLOOKUP(ROWS($AP$9:AP77),$AO$9:$AP$162,2,0),"")</f>
        <v>Straddle stand press to h/stand</v>
      </c>
      <c r="AW77" s="35">
        <f>IF(ISNUMBER(SEARCH($B$13,AX77)),MAX($AW$8:AW76)+1,0)</f>
        <v>69</v>
      </c>
      <c r="AX77" s="7" t="s">
        <v>96</v>
      </c>
      <c r="BA77" s="35" t="str">
        <f>IFERROR(VLOOKUP(ROWS($AX$9:AX77),$AW$9:$AX$162,2,0),"")</f>
        <v>Straddle stand press to h/stand</v>
      </c>
      <c r="BE77" s="35">
        <f>IF(ISNUMBER(SEARCH($B$14,BF77)),MAX($BE$8:BE76)+1,0)</f>
        <v>69</v>
      </c>
      <c r="BF77" s="7" t="s">
        <v>96</v>
      </c>
      <c r="BI77" s="35" t="str">
        <f>IFERROR(VLOOKUP(ROWS($BF$9:BF77),$BE$9:$BF$162,2,0),"")</f>
        <v>Straddle stand press to h/stand</v>
      </c>
      <c r="BM77" s="35">
        <f>IF(ISNUMBER(SEARCH($B$15,BN77)),MAX($BM$8:BM76)+1,0)</f>
        <v>69</v>
      </c>
      <c r="BN77" s="7" t="s">
        <v>96</v>
      </c>
      <c r="BQ77" s="35" t="str">
        <f>IFERROR(VLOOKUP(ROWS($BN$9:BN77),$BM$9:$BN$162,2,0),"")</f>
        <v>Straddle stand press to h/stand</v>
      </c>
      <c r="BU77" s="35">
        <f>IF(ISNUMBER(SEARCH($B$16,BV77)),MAX($BU$8:BU76)+1,0)</f>
        <v>69</v>
      </c>
      <c r="BV77" s="7" t="s">
        <v>96</v>
      </c>
      <c r="BY77" s="35" t="str">
        <f>IFERROR(VLOOKUP(ROWS($BV$9:BV77),$BU$9:$BV$162,2,0),"")</f>
        <v>Straddle stand press to h/stand</v>
      </c>
      <c r="CC77" s="35">
        <f>IF(ISNUMBER(SEARCH($B$17,CD77)),MAX($CC$8:CC76)+1,0)</f>
        <v>69</v>
      </c>
      <c r="CD77" s="7" t="s">
        <v>96</v>
      </c>
      <c r="CG77" s="35" t="str">
        <f>IFERROR(VLOOKUP(ROWS($CD$9:CD77),$CC$9:$CD$162,2,0),"")</f>
        <v>Straddle stand press to h/stand</v>
      </c>
      <c r="CK77" s="35">
        <f>IF(ISNUMBER(SEARCH($B$18,CL77)),MAX($CK$8:CK76)+1,0)</f>
        <v>69</v>
      </c>
      <c r="CL77" s="7" t="s">
        <v>96</v>
      </c>
      <c r="CO77" s="35" t="str">
        <f>IFERROR(VLOOKUP(ROWS($CL$9:CL77),$CK$9:$CL$162,2,0),"")</f>
        <v>Straddle stand press to h/stand</v>
      </c>
    </row>
    <row r="78" spans="1:109" x14ac:dyDescent="0.2">
      <c r="Q78" s="22">
        <f>IF(ISNUMBER(SEARCH($B$9,R78)),MAX($Q$8:Q77)+1,0)</f>
        <v>70</v>
      </c>
      <c r="R78" s="8" t="s">
        <v>97</v>
      </c>
      <c r="U78" s="22" t="str">
        <f>IFERROR(VLOOKUP(ROWS($R$9:R78),$Q$9:$R$162,2,0),"")</f>
        <v>Forward roll with straight legs</v>
      </c>
      <c r="Y78" s="22">
        <f>IF(ISNUMBER(SEARCH($B$10,Z78)),MAX($Y$8:Y77)+1,0)</f>
        <v>70</v>
      </c>
      <c r="Z78" s="8" t="s">
        <v>97</v>
      </c>
      <c r="AC78" s="22" t="str">
        <f>IFERROR(VLOOKUP(ROWS($Z$9:Z78),$Y$9:$Z$162,2,0),"")</f>
        <v>Forward roll with straight legs</v>
      </c>
      <c r="AG78" s="22">
        <f>IF(ISNUMBER(SEARCH($B$11,AH78)),MAX($AG$8:AG77)+1,0)</f>
        <v>70</v>
      </c>
      <c r="AH78" s="8" t="s">
        <v>97</v>
      </c>
      <c r="AK78" s="22" t="str">
        <f>IFERROR(VLOOKUP(ROWS($AH$9:AH78),$AG$9:$AH$162,2,0),"")</f>
        <v>Forward roll with straight legs</v>
      </c>
      <c r="AO78" s="22">
        <f>IF(ISNUMBER(SEARCH($B$12,AP78)),MAX($AO$8:AO77)+1,0)</f>
        <v>70</v>
      </c>
      <c r="AP78" s="8" t="s">
        <v>97</v>
      </c>
      <c r="AS78" s="22" t="str">
        <f>IFERROR(VLOOKUP(ROWS($AP$9:AP78),$AO$9:$AP$162,2,0),"")</f>
        <v>Forward roll with straight legs</v>
      </c>
      <c r="AW78" s="35">
        <f>IF(ISNUMBER(SEARCH($B$13,AX78)),MAX($AW$8:AW77)+1,0)</f>
        <v>70</v>
      </c>
      <c r="AX78" s="8" t="s">
        <v>97</v>
      </c>
      <c r="BA78" s="35" t="str">
        <f>IFERROR(VLOOKUP(ROWS($AX$9:AX78),$AW$9:$AX$162,2,0),"")</f>
        <v>Forward roll with straight legs</v>
      </c>
      <c r="BE78" s="35">
        <f>IF(ISNUMBER(SEARCH($B$14,BF78)),MAX($BE$8:BE77)+1,0)</f>
        <v>70</v>
      </c>
      <c r="BF78" s="8" t="s">
        <v>97</v>
      </c>
      <c r="BI78" s="35" t="str">
        <f>IFERROR(VLOOKUP(ROWS($BF$9:BF78),$BE$9:$BF$162,2,0),"")</f>
        <v>Forward roll with straight legs</v>
      </c>
      <c r="BM78" s="35">
        <f>IF(ISNUMBER(SEARCH($B$15,BN78)),MAX($BM$8:BM77)+1,0)</f>
        <v>70</v>
      </c>
      <c r="BN78" s="8" t="s">
        <v>97</v>
      </c>
      <c r="BQ78" s="35" t="str">
        <f>IFERROR(VLOOKUP(ROWS($BN$9:BN78),$BM$9:$BN$162,2,0),"")</f>
        <v>Forward roll with straight legs</v>
      </c>
      <c r="BU78" s="35">
        <f>IF(ISNUMBER(SEARCH($B$16,BV78)),MAX($BU$8:BU77)+1,0)</f>
        <v>70</v>
      </c>
      <c r="BV78" s="8" t="s">
        <v>97</v>
      </c>
      <c r="BY78" s="35" t="str">
        <f>IFERROR(VLOOKUP(ROWS($BV$9:BV78),$BU$9:$BV$162,2,0),"")</f>
        <v>Forward roll with straight legs</v>
      </c>
      <c r="CC78" s="35">
        <f>IF(ISNUMBER(SEARCH($B$17,CD78)),MAX($CC$8:CC77)+1,0)</f>
        <v>70</v>
      </c>
      <c r="CD78" s="8" t="s">
        <v>97</v>
      </c>
      <c r="CG78" s="35" t="str">
        <f>IFERROR(VLOOKUP(ROWS($CD$9:CD78),$CC$9:$CD$162,2,0),"")</f>
        <v>Forward roll with straight legs</v>
      </c>
      <c r="CK78" s="35">
        <f>IF(ISNUMBER(SEARCH($B$18,CL78)),MAX($CK$8:CK77)+1,0)</f>
        <v>70</v>
      </c>
      <c r="CL78" s="8" t="s">
        <v>97</v>
      </c>
      <c r="CO78" s="35" t="str">
        <f>IFERROR(VLOOKUP(ROWS($CL$9:CL78),$CK$9:$CL$162,2,0),"")</f>
        <v>Forward roll with straight legs</v>
      </c>
    </row>
    <row r="79" spans="1:109" x14ac:dyDescent="0.2">
      <c r="Q79" s="22">
        <f>IF(ISNUMBER(SEARCH($B$9,R79)),MAX($Q$8:Q78)+1,0)</f>
        <v>71</v>
      </c>
      <c r="R79" s="7" t="s">
        <v>98</v>
      </c>
      <c r="U79" s="22" t="str">
        <f>IFERROR(VLOOKUP(ROWS($R$9:R79),$Q$9:$R$162,2,0),"")</f>
        <v>H/stand F Roll straight arms</v>
      </c>
      <c r="Y79" s="22">
        <f>IF(ISNUMBER(SEARCH($B$10,Z79)),MAX($Y$8:Y78)+1,0)</f>
        <v>71</v>
      </c>
      <c r="Z79" s="7" t="s">
        <v>98</v>
      </c>
      <c r="AC79" s="22" t="str">
        <f>IFERROR(VLOOKUP(ROWS($Z$9:Z79),$Y$9:$Z$162,2,0),"")</f>
        <v>H/stand F Roll straight arms</v>
      </c>
      <c r="AG79" s="22">
        <f>IF(ISNUMBER(SEARCH($B$11,AH79)),MAX($AG$8:AG78)+1,0)</f>
        <v>71</v>
      </c>
      <c r="AH79" s="7" t="s">
        <v>98</v>
      </c>
      <c r="AK79" s="22" t="str">
        <f>IFERROR(VLOOKUP(ROWS($AH$9:AH79),$AG$9:$AH$162,2,0),"")</f>
        <v>H/stand F Roll straight arms</v>
      </c>
      <c r="AO79" s="22">
        <f>IF(ISNUMBER(SEARCH($B$12,AP79)),MAX($AO$8:AO78)+1,0)</f>
        <v>71</v>
      </c>
      <c r="AP79" s="7" t="s">
        <v>98</v>
      </c>
      <c r="AS79" s="22" t="str">
        <f>IFERROR(VLOOKUP(ROWS($AP$9:AP79),$AO$9:$AP$162,2,0),"")</f>
        <v>H/stand F Roll straight arms</v>
      </c>
      <c r="AW79" s="35">
        <f>IF(ISNUMBER(SEARCH($B$13,AX79)),MAX($AW$8:AW78)+1,0)</f>
        <v>71</v>
      </c>
      <c r="AX79" s="7" t="s">
        <v>98</v>
      </c>
      <c r="BA79" s="35" t="str">
        <f>IFERROR(VLOOKUP(ROWS($AX$9:AX79),$AW$9:$AX$162,2,0),"")</f>
        <v>H/stand F Roll straight arms</v>
      </c>
      <c r="BE79" s="35">
        <f>IF(ISNUMBER(SEARCH($B$14,BF79)),MAX($BE$8:BE78)+1,0)</f>
        <v>71</v>
      </c>
      <c r="BF79" s="7" t="s">
        <v>98</v>
      </c>
      <c r="BI79" s="35" t="str">
        <f>IFERROR(VLOOKUP(ROWS($BF$9:BF79),$BE$9:$BF$162,2,0),"")</f>
        <v>H/stand F Roll straight arms</v>
      </c>
      <c r="BM79" s="35">
        <f>IF(ISNUMBER(SEARCH($B$15,BN79)),MAX($BM$8:BM78)+1,0)</f>
        <v>71</v>
      </c>
      <c r="BN79" s="7" t="s">
        <v>98</v>
      </c>
      <c r="BQ79" s="35" t="str">
        <f>IFERROR(VLOOKUP(ROWS($BN$9:BN79),$BM$9:$BN$162,2,0),"")</f>
        <v>H/stand F Roll straight arms</v>
      </c>
      <c r="BU79" s="35">
        <f>IF(ISNUMBER(SEARCH($B$16,BV79)),MAX($BU$8:BU78)+1,0)</f>
        <v>71</v>
      </c>
      <c r="BV79" s="7" t="s">
        <v>98</v>
      </c>
      <c r="BY79" s="35" t="str">
        <f>IFERROR(VLOOKUP(ROWS($BV$9:BV79),$BU$9:$BV$162,2,0),"")</f>
        <v>H/stand F Roll straight arms</v>
      </c>
      <c r="CC79" s="35">
        <f>IF(ISNUMBER(SEARCH($B$17,CD79)),MAX($CC$8:CC78)+1,0)</f>
        <v>71</v>
      </c>
      <c r="CD79" s="7" t="s">
        <v>98</v>
      </c>
      <c r="CG79" s="35" t="str">
        <f>IFERROR(VLOOKUP(ROWS($CD$9:CD79),$CC$9:$CD$162,2,0),"")</f>
        <v>H/stand F Roll straight arms</v>
      </c>
      <c r="CK79" s="35">
        <f>IF(ISNUMBER(SEARCH($B$18,CL79)),MAX($CK$8:CK78)+1,0)</f>
        <v>71</v>
      </c>
      <c r="CL79" s="7" t="s">
        <v>98</v>
      </c>
      <c r="CO79" s="35" t="str">
        <f>IFERROR(VLOOKUP(ROWS($CL$9:CL79),$CK$9:$CL$162,2,0),"")</f>
        <v>H/stand F Roll straight arms</v>
      </c>
    </row>
    <row r="80" spans="1:109" x14ac:dyDescent="0.2">
      <c r="Q80" s="22">
        <f>IF(ISNUMBER(SEARCH($B$9,R80)),MAX($Q$8:Q79)+1,0)</f>
        <v>72</v>
      </c>
      <c r="R80" s="7" t="s">
        <v>99</v>
      </c>
      <c r="U80" s="22" t="str">
        <f>IFERROR(VLOOKUP(ROWS($R$9:R80),$Q$9:$R$162,2,0),"")</f>
        <v>B Roll through h/stand</v>
      </c>
      <c r="Y80" s="22">
        <f>IF(ISNUMBER(SEARCH($B$10,Z80)),MAX($Y$8:Y79)+1,0)</f>
        <v>72</v>
      </c>
      <c r="Z80" s="7" t="s">
        <v>99</v>
      </c>
      <c r="AC80" s="22" t="str">
        <f>IFERROR(VLOOKUP(ROWS($Z$9:Z80),$Y$9:$Z$162,2,0),"")</f>
        <v>B Roll through h/stand</v>
      </c>
      <c r="AG80" s="22">
        <f>IF(ISNUMBER(SEARCH($B$11,AH80)),MAX($AG$8:AG79)+1,0)</f>
        <v>72</v>
      </c>
      <c r="AH80" s="7" t="s">
        <v>99</v>
      </c>
      <c r="AK80" s="22" t="str">
        <f>IFERROR(VLOOKUP(ROWS($AH$9:AH80),$AG$9:$AH$162,2,0),"")</f>
        <v>B Roll through h/stand</v>
      </c>
      <c r="AO80" s="22">
        <f>IF(ISNUMBER(SEARCH($B$12,AP80)),MAX($AO$8:AO79)+1,0)</f>
        <v>72</v>
      </c>
      <c r="AP80" s="7" t="s">
        <v>99</v>
      </c>
      <c r="AS80" s="22" t="str">
        <f>IFERROR(VLOOKUP(ROWS($AP$9:AP80),$AO$9:$AP$162,2,0),"")</f>
        <v>B Roll through h/stand</v>
      </c>
      <c r="AW80" s="35">
        <f>IF(ISNUMBER(SEARCH($B$13,AX80)),MAX($AW$8:AW79)+1,0)</f>
        <v>72</v>
      </c>
      <c r="AX80" s="7" t="s">
        <v>99</v>
      </c>
      <c r="BA80" s="35" t="str">
        <f>IFERROR(VLOOKUP(ROWS($AX$9:AX80),$AW$9:$AX$162,2,0),"")</f>
        <v>B Roll through h/stand</v>
      </c>
      <c r="BE80" s="35">
        <f>IF(ISNUMBER(SEARCH($B$14,BF80)),MAX($BE$8:BE79)+1,0)</f>
        <v>72</v>
      </c>
      <c r="BF80" s="7" t="s">
        <v>99</v>
      </c>
      <c r="BI80" s="35" t="str">
        <f>IFERROR(VLOOKUP(ROWS($BF$9:BF80),$BE$9:$BF$162,2,0),"")</f>
        <v>B Roll through h/stand</v>
      </c>
      <c r="BM80" s="35">
        <f>IF(ISNUMBER(SEARCH($B$15,BN80)),MAX($BM$8:BM79)+1,0)</f>
        <v>72</v>
      </c>
      <c r="BN80" s="7" t="s">
        <v>99</v>
      </c>
      <c r="BQ80" s="35" t="str">
        <f>IFERROR(VLOOKUP(ROWS($BN$9:BN80),$BM$9:$BN$162,2,0),"")</f>
        <v>B Roll through h/stand</v>
      </c>
      <c r="BU80" s="35">
        <f>IF(ISNUMBER(SEARCH($B$16,BV80)),MAX($BU$8:BU79)+1,0)</f>
        <v>72</v>
      </c>
      <c r="BV80" s="7" t="s">
        <v>99</v>
      </c>
      <c r="BY80" s="35" t="str">
        <f>IFERROR(VLOOKUP(ROWS($BV$9:BV80),$BU$9:$BV$162,2,0),"")</f>
        <v>B Roll through h/stand</v>
      </c>
      <c r="CC80" s="35">
        <f>IF(ISNUMBER(SEARCH($B$17,CD80)),MAX($CC$8:CC79)+1,0)</f>
        <v>72</v>
      </c>
      <c r="CD80" s="7" t="s">
        <v>99</v>
      </c>
      <c r="CG80" s="35" t="str">
        <f>IFERROR(VLOOKUP(ROWS($CD$9:CD80),$CC$9:$CD$162,2,0),"")</f>
        <v>B Roll through h/stand</v>
      </c>
      <c r="CK80" s="35">
        <f>IF(ISNUMBER(SEARCH($B$18,CL80)),MAX($CK$8:CK79)+1,0)</f>
        <v>72</v>
      </c>
      <c r="CL80" s="7" t="s">
        <v>99</v>
      </c>
      <c r="CO80" s="35" t="str">
        <f>IFERROR(VLOOKUP(ROWS($CL$9:CL80),$CK$9:$CL$162,2,0),"")</f>
        <v>B Roll through h/stand</v>
      </c>
    </row>
    <row r="81" spans="17:93" x14ac:dyDescent="0.2">
      <c r="Q81" s="22">
        <f>IF(ISNUMBER(SEARCH($B$9,R81)),MAX($Q$8:Q80)+1,0)</f>
        <v>73</v>
      </c>
      <c r="R81" s="7" t="s">
        <v>100</v>
      </c>
      <c r="U81" s="22" t="str">
        <f>IFERROR(VLOOKUP(ROWS($R$9:R81),$Q$9:$R$162,2,0),"")</f>
        <v>Handstand full pirouette</v>
      </c>
      <c r="Y81" s="22">
        <f>IF(ISNUMBER(SEARCH($B$10,Z81)),MAX($Y$8:Y80)+1,0)</f>
        <v>73</v>
      </c>
      <c r="Z81" s="7" t="s">
        <v>100</v>
      </c>
      <c r="AC81" s="22" t="str">
        <f>IFERROR(VLOOKUP(ROWS($Z$9:Z81),$Y$9:$Z$162,2,0),"")</f>
        <v>Handstand full pirouette</v>
      </c>
      <c r="AG81" s="22">
        <f>IF(ISNUMBER(SEARCH($B$11,AH81)),MAX($AG$8:AG80)+1,0)</f>
        <v>73</v>
      </c>
      <c r="AH81" s="7" t="s">
        <v>100</v>
      </c>
      <c r="AK81" s="22" t="str">
        <f>IFERROR(VLOOKUP(ROWS($AH$9:AH81),$AG$9:$AH$162,2,0),"")</f>
        <v>Handstand full pirouette</v>
      </c>
      <c r="AO81" s="22">
        <f>IF(ISNUMBER(SEARCH($B$12,AP81)),MAX($AO$8:AO80)+1,0)</f>
        <v>73</v>
      </c>
      <c r="AP81" s="7" t="s">
        <v>100</v>
      </c>
      <c r="AS81" s="22" t="str">
        <f>IFERROR(VLOOKUP(ROWS($AP$9:AP81),$AO$9:$AP$162,2,0),"")</f>
        <v>Handstand full pirouette</v>
      </c>
      <c r="AW81" s="35">
        <f>IF(ISNUMBER(SEARCH($B$13,AX81)),MAX($AW$8:AW80)+1,0)</f>
        <v>73</v>
      </c>
      <c r="AX81" s="7" t="s">
        <v>100</v>
      </c>
      <c r="BA81" s="35" t="str">
        <f>IFERROR(VLOOKUP(ROWS($AX$9:AX81),$AW$9:$AX$162,2,0),"")</f>
        <v>Handstand full pirouette</v>
      </c>
      <c r="BE81" s="35">
        <f>IF(ISNUMBER(SEARCH($B$14,BF81)),MAX($BE$8:BE80)+1,0)</f>
        <v>73</v>
      </c>
      <c r="BF81" s="7" t="s">
        <v>100</v>
      </c>
      <c r="BI81" s="35" t="str">
        <f>IFERROR(VLOOKUP(ROWS($BF$9:BF81),$BE$9:$BF$162,2,0),"")</f>
        <v>Handstand full pirouette</v>
      </c>
      <c r="BM81" s="35">
        <f>IF(ISNUMBER(SEARCH($B$15,BN81)),MAX($BM$8:BM80)+1,0)</f>
        <v>73</v>
      </c>
      <c r="BN81" s="7" t="s">
        <v>100</v>
      </c>
      <c r="BQ81" s="35" t="str">
        <f>IFERROR(VLOOKUP(ROWS($BN$9:BN81),$BM$9:$BN$162,2,0),"")</f>
        <v>Handstand full pirouette</v>
      </c>
      <c r="BU81" s="35">
        <f>IF(ISNUMBER(SEARCH($B$16,BV81)),MAX($BU$8:BU80)+1,0)</f>
        <v>73</v>
      </c>
      <c r="BV81" s="7" t="s">
        <v>100</v>
      </c>
      <c r="BY81" s="35" t="str">
        <f>IFERROR(VLOOKUP(ROWS($BV$9:BV81),$BU$9:$BV$162,2,0),"")</f>
        <v>Handstand full pirouette</v>
      </c>
      <c r="CC81" s="35">
        <f>IF(ISNUMBER(SEARCH($B$17,CD81)),MAX($CC$8:CC80)+1,0)</f>
        <v>73</v>
      </c>
      <c r="CD81" s="7" t="s">
        <v>100</v>
      </c>
      <c r="CG81" s="35" t="str">
        <f>IFERROR(VLOOKUP(ROWS($CD$9:CD81),$CC$9:$CD$162,2,0),"")</f>
        <v>Handstand full pirouette</v>
      </c>
      <c r="CK81" s="35">
        <f>IF(ISNUMBER(SEARCH($B$18,CL81)),MAX($CK$8:CK80)+1,0)</f>
        <v>73</v>
      </c>
      <c r="CL81" s="7" t="s">
        <v>100</v>
      </c>
      <c r="CO81" s="35" t="str">
        <f>IFERROR(VLOOKUP(ROWS($CL$9:CL81),$CK$9:$CL$162,2,0),"")</f>
        <v>Handstand full pirouette</v>
      </c>
    </row>
    <row r="82" spans="17:93" x14ac:dyDescent="0.2">
      <c r="Q82" s="22">
        <f>IF(ISNUMBER(SEARCH($B$9,R82)),MAX($Q$8:Q81)+1,0)</f>
        <v>74</v>
      </c>
      <c r="R82" s="7" t="s">
        <v>101</v>
      </c>
      <c r="U82" s="22" t="str">
        <f>IFERROR(VLOOKUP(ROWS($R$9:R82),$Q$9:$R$162,2,0),"")</f>
        <v xml:space="preserve">Pike Bunny Hop to Handstand - </v>
      </c>
      <c r="Y82" s="22">
        <f>IF(ISNUMBER(SEARCH($B$10,Z82)),MAX($Y$8:Y81)+1,0)</f>
        <v>74</v>
      </c>
      <c r="Z82" s="7" t="s">
        <v>101</v>
      </c>
      <c r="AC82" s="22" t="str">
        <f>IFERROR(VLOOKUP(ROWS($Z$9:Z82),$Y$9:$Z$162,2,0),"")</f>
        <v xml:space="preserve">Pike Bunny Hop to Handstand - </v>
      </c>
      <c r="AG82" s="22">
        <f>IF(ISNUMBER(SEARCH($B$11,AH82)),MAX($AG$8:AG81)+1,0)</f>
        <v>74</v>
      </c>
      <c r="AH82" s="7" t="s">
        <v>101</v>
      </c>
      <c r="AK82" s="22" t="str">
        <f>IFERROR(VLOOKUP(ROWS($AH$9:AH82),$AG$9:$AH$162,2,0),"")</f>
        <v xml:space="preserve">Pike Bunny Hop to Handstand - </v>
      </c>
      <c r="AO82" s="22">
        <f>IF(ISNUMBER(SEARCH($B$12,AP82)),MAX($AO$8:AO81)+1,0)</f>
        <v>74</v>
      </c>
      <c r="AP82" s="7" t="s">
        <v>101</v>
      </c>
      <c r="AS82" s="22" t="str">
        <f>IFERROR(VLOOKUP(ROWS($AP$9:AP82),$AO$9:$AP$162,2,0),"")</f>
        <v xml:space="preserve">Pike Bunny Hop to Handstand - </v>
      </c>
      <c r="AW82" s="35">
        <f>IF(ISNUMBER(SEARCH($B$13,AX82)),MAX($AW$8:AW81)+1,0)</f>
        <v>74</v>
      </c>
      <c r="AX82" s="7" t="s">
        <v>101</v>
      </c>
      <c r="BA82" s="35" t="str">
        <f>IFERROR(VLOOKUP(ROWS($AX$9:AX82),$AW$9:$AX$162,2,0),"")</f>
        <v xml:space="preserve">Pike Bunny Hop to Handstand - </v>
      </c>
      <c r="BE82" s="35">
        <f>IF(ISNUMBER(SEARCH($B$14,BF82)),MAX($BE$8:BE81)+1,0)</f>
        <v>74</v>
      </c>
      <c r="BF82" s="7" t="s">
        <v>101</v>
      </c>
      <c r="BI82" s="35" t="str">
        <f>IFERROR(VLOOKUP(ROWS($BF$9:BF82),$BE$9:$BF$162,2,0),"")</f>
        <v xml:space="preserve">Pike Bunny Hop to Handstand - </v>
      </c>
      <c r="BM82" s="35">
        <f>IF(ISNUMBER(SEARCH($B$15,BN82)),MAX($BM$8:BM81)+1,0)</f>
        <v>74</v>
      </c>
      <c r="BN82" s="7" t="s">
        <v>101</v>
      </c>
      <c r="BQ82" s="35" t="str">
        <f>IFERROR(VLOOKUP(ROWS($BN$9:BN82),$BM$9:$BN$162,2,0),"")</f>
        <v xml:space="preserve">Pike Bunny Hop to Handstand - </v>
      </c>
      <c r="BU82" s="35">
        <f>IF(ISNUMBER(SEARCH($B$16,BV82)),MAX($BU$8:BU81)+1,0)</f>
        <v>74</v>
      </c>
      <c r="BV82" s="7" t="s">
        <v>101</v>
      </c>
      <c r="BY82" s="35" t="str">
        <f>IFERROR(VLOOKUP(ROWS($BV$9:BV82),$BU$9:$BV$162,2,0),"")</f>
        <v xml:space="preserve">Pike Bunny Hop to Handstand - </v>
      </c>
      <c r="CC82" s="35">
        <f>IF(ISNUMBER(SEARCH($B$17,CD82)),MAX($CC$8:CC81)+1,0)</f>
        <v>74</v>
      </c>
      <c r="CD82" s="7" t="s">
        <v>101</v>
      </c>
      <c r="CG82" s="35" t="str">
        <f>IFERROR(VLOOKUP(ROWS($CD$9:CD82),$CC$9:$CD$162,2,0),"")</f>
        <v xml:space="preserve">Pike Bunny Hop to Handstand - </v>
      </c>
      <c r="CK82" s="35">
        <f>IF(ISNUMBER(SEARCH($B$18,CL82)),MAX($CK$8:CK81)+1,0)</f>
        <v>74</v>
      </c>
      <c r="CL82" s="7" t="s">
        <v>101</v>
      </c>
      <c r="CO82" s="35" t="str">
        <f>IFERROR(VLOOKUP(ROWS($CL$9:CL82),$CK$9:$CL$162,2,0),"")</f>
        <v xml:space="preserve">Pike Bunny Hop to Handstand - </v>
      </c>
    </row>
    <row r="83" spans="17:93" x14ac:dyDescent="0.2">
      <c r="Q83" s="22">
        <f>IF(ISNUMBER(SEARCH($B$9,R83)),MAX($Q$8:Q82)+1,0)</f>
        <v>75</v>
      </c>
      <c r="R83" s="7" t="s">
        <v>102</v>
      </c>
      <c r="U83" s="22" t="str">
        <f>IFERROR(VLOOKUP(ROWS($R$9:R83),$Q$9:$R$162,2,0),"")</f>
        <v>Half Double Leg Circle</v>
      </c>
      <c r="Y83" s="22">
        <f>IF(ISNUMBER(SEARCH($B$10,Z83)),MAX($Y$8:Y82)+1,0)</f>
        <v>75</v>
      </c>
      <c r="Z83" s="7" t="s">
        <v>102</v>
      </c>
      <c r="AC83" s="22" t="str">
        <f>IFERROR(VLOOKUP(ROWS($Z$9:Z83),$Y$9:$Z$162,2,0),"")</f>
        <v>Half Double Leg Circle</v>
      </c>
      <c r="AG83" s="22">
        <f>IF(ISNUMBER(SEARCH($B$11,AH83)),MAX($AG$8:AG82)+1,0)</f>
        <v>75</v>
      </c>
      <c r="AH83" s="7" t="s">
        <v>102</v>
      </c>
      <c r="AK83" s="22" t="str">
        <f>IFERROR(VLOOKUP(ROWS($AH$9:AH83),$AG$9:$AH$162,2,0),"")</f>
        <v>Half Double Leg Circle</v>
      </c>
      <c r="AO83" s="22">
        <f>IF(ISNUMBER(SEARCH($B$12,AP83)),MAX($AO$8:AO82)+1,0)</f>
        <v>75</v>
      </c>
      <c r="AP83" s="7" t="s">
        <v>102</v>
      </c>
      <c r="AS83" s="22" t="str">
        <f>IFERROR(VLOOKUP(ROWS($AP$9:AP83),$AO$9:$AP$162,2,0),"")</f>
        <v>Half Double Leg Circle</v>
      </c>
      <c r="AW83" s="35">
        <f>IF(ISNUMBER(SEARCH($B$13,AX83)),MAX($AW$8:AW82)+1,0)</f>
        <v>75</v>
      </c>
      <c r="AX83" s="7" t="s">
        <v>102</v>
      </c>
      <c r="BA83" s="35" t="str">
        <f>IFERROR(VLOOKUP(ROWS($AX$9:AX83),$AW$9:$AX$162,2,0),"")</f>
        <v>Half Double Leg Circle</v>
      </c>
      <c r="BE83" s="35">
        <f>IF(ISNUMBER(SEARCH($B$14,BF83)),MAX($BE$8:BE82)+1,0)</f>
        <v>75</v>
      </c>
      <c r="BF83" s="7" t="s">
        <v>102</v>
      </c>
      <c r="BI83" s="35" t="str">
        <f>IFERROR(VLOOKUP(ROWS($BF$9:BF83),$BE$9:$BF$162,2,0),"")</f>
        <v>Half Double Leg Circle</v>
      </c>
      <c r="BM83" s="35">
        <f>IF(ISNUMBER(SEARCH($B$15,BN83)),MAX($BM$8:BM82)+1,0)</f>
        <v>75</v>
      </c>
      <c r="BN83" s="7" t="s">
        <v>102</v>
      </c>
      <c r="BQ83" s="35" t="str">
        <f>IFERROR(VLOOKUP(ROWS($BN$9:BN83),$BM$9:$BN$162,2,0),"")</f>
        <v>Half Double Leg Circle</v>
      </c>
      <c r="BU83" s="35">
        <f>IF(ISNUMBER(SEARCH($B$16,BV83)),MAX($BU$8:BU82)+1,0)</f>
        <v>75</v>
      </c>
      <c r="BV83" s="7" t="s">
        <v>102</v>
      </c>
      <c r="BY83" s="35" t="str">
        <f>IFERROR(VLOOKUP(ROWS($BV$9:BV83),$BU$9:$BV$162,2,0),"")</f>
        <v>Half Double Leg Circle</v>
      </c>
      <c r="CC83" s="35">
        <f>IF(ISNUMBER(SEARCH($B$17,CD83)),MAX($CC$8:CC82)+1,0)</f>
        <v>75</v>
      </c>
      <c r="CD83" s="7" t="s">
        <v>102</v>
      </c>
      <c r="CG83" s="35" t="str">
        <f>IFERROR(VLOOKUP(ROWS($CD$9:CD83),$CC$9:$CD$162,2,0),"")</f>
        <v>Half Double Leg Circle</v>
      </c>
      <c r="CK83" s="35">
        <f>IF(ISNUMBER(SEARCH($B$18,CL83)),MAX($CK$8:CK82)+1,0)</f>
        <v>75</v>
      </c>
      <c r="CL83" s="7" t="s">
        <v>102</v>
      </c>
      <c r="CO83" s="35" t="str">
        <f>IFERROR(VLOOKUP(ROWS($CL$9:CL83),$CK$9:$CL$162,2,0),"")</f>
        <v>Half Double Leg Circle</v>
      </c>
    </row>
    <row r="84" spans="17:93" x14ac:dyDescent="0.2">
      <c r="Q84" s="22">
        <f>IF(ISNUMBER(SEARCH($B$9,R84)),MAX($Q$8:Q83)+1,0)</f>
        <v>76</v>
      </c>
      <c r="R84" s="9" t="s">
        <v>103</v>
      </c>
      <c r="U84" s="22" t="str">
        <f>IFERROR(VLOOKUP(ROWS($R$9:R84),$Q$9:$R$162,2,0),"")</f>
        <v>Forward walkover</v>
      </c>
      <c r="Y84" s="22">
        <f>IF(ISNUMBER(SEARCH($B$10,Z84)),MAX($Y$8:Y83)+1,0)</f>
        <v>76</v>
      </c>
      <c r="Z84" s="9" t="s">
        <v>103</v>
      </c>
      <c r="AC84" s="22" t="str">
        <f>IFERROR(VLOOKUP(ROWS($Z$9:Z84),$Y$9:$Z$162,2,0),"")</f>
        <v>Forward walkover</v>
      </c>
      <c r="AG84" s="22">
        <f>IF(ISNUMBER(SEARCH($B$11,AH84)),MAX($AG$8:AG83)+1,0)</f>
        <v>76</v>
      </c>
      <c r="AH84" s="9" t="s">
        <v>103</v>
      </c>
      <c r="AK84" s="22" t="str">
        <f>IFERROR(VLOOKUP(ROWS($AH$9:AH84),$AG$9:$AH$162,2,0),"")</f>
        <v>Forward walkover</v>
      </c>
      <c r="AO84" s="22">
        <f>IF(ISNUMBER(SEARCH($B$12,AP84)),MAX($AO$8:AO83)+1,0)</f>
        <v>76</v>
      </c>
      <c r="AP84" s="9" t="s">
        <v>103</v>
      </c>
      <c r="AS84" s="22" t="str">
        <f>IFERROR(VLOOKUP(ROWS($AP$9:AP84),$AO$9:$AP$162,2,0),"")</f>
        <v>Forward walkover</v>
      </c>
      <c r="AW84" s="35">
        <f>IF(ISNUMBER(SEARCH($B$13,AX84)),MAX($AW$8:AW83)+1,0)</f>
        <v>76</v>
      </c>
      <c r="AX84" s="9" t="s">
        <v>103</v>
      </c>
      <c r="BA84" s="35" t="str">
        <f>IFERROR(VLOOKUP(ROWS($AX$9:AX84),$AW$9:$AX$162,2,0),"")</f>
        <v>Forward walkover</v>
      </c>
      <c r="BE84" s="35">
        <f>IF(ISNUMBER(SEARCH($B$14,BF84)),MAX($BE$8:BE83)+1,0)</f>
        <v>76</v>
      </c>
      <c r="BF84" s="9" t="s">
        <v>103</v>
      </c>
      <c r="BI84" s="35" t="str">
        <f>IFERROR(VLOOKUP(ROWS($BF$9:BF84),$BE$9:$BF$162,2,0),"")</f>
        <v>Forward walkover</v>
      </c>
      <c r="BM84" s="35">
        <f>IF(ISNUMBER(SEARCH($B$15,BN84)),MAX($BM$8:BM83)+1,0)</f>
        <v>76</v>
      </c>
      <c r="BN84" s="9" t="s">
        <v>103</v>
      </c>
      <c r="BQ84" s="35" t="str">
        <f>IFERROR(VLOOKUP(ROWS($BN$9:BN84),$BM$9:$BN$162,2,0),"")</f>
        <v>Forward walkover</v>
      </c>
      <c r="BU84" s="35">
        <f>IF(ISNUMBER(SEARCH($B$16,BV84)),MAX($BU$8:BU83)+1,0)</f>
        <v>76</v>
      </c>
      <c r="BV84" s="9" t="s">
        <v>103</v>
      </c>
      <c r="BY84" s="35" t="str">
        <f>IFERROR(VLOOKUP(ROWS($BV$9:BV84),$BU$9:$BV$162,2,0),"")</f>
        <v>Forward walkover</v>
      </c>
      <c r="CC84" s="35">
        <f>IF(ISNUMBER(SEARCH($B$17,CD84)),MAX($CC$8:CC83)+1,0)</f>
        <v>76</v>
      </c>
      <c r="CD84" s="9" t="s">
        <v>103</v>
      </c>
      <c r="CG84" s="35" t="str">
        <f>IFERROR(VLOOKUP(ROWS($CD$9:CD84),$CC$9:$CD$162,2,0),"")</f>
        <v>Forward walkover</v>
      </c>
      <c r="CK84" s="35">
        <f>IF(ISNUMBER(SEARCH($B$18,CL84)),MAX($CK$8:CK83)+1,0)</f>
        <v>76</v>
      </c>
      <c r="CL84" s="9" t="s">
        <v>103</v>
      </c>
      <c r="CO84" s="35" t="str">
        <f>IFERROR(VLOOKUP(ROWS($CL$9:CL84),$CK$9:$CL$162,2,0),"")</f>
        <v>Forward walkover</v>
      </c>
    </row>
    <row r="85" spans="17:93" x14ac:dyDescent="0.2">
      <c r="Q85" s="22">
        <f>IF(ISNUMBER(SEARCH($B$9,R85)),MAX($Q$8:Q84)+1,0)</f>
        <v>77</v>
      </c>
      <c r="R85" s="8" t="s">
        <v>193</v>
      </c>
      <c r="U85" s="22" t="str">
        <f>IFERROR(VLOOKUP(ROWS($R$9:R85),$Q$9:$R$162,2,0),"")</f>
        <v>Standing Flic to 2 feet</v>
      </c>
      <c r="Y85" s="22">
        <f>IF(ISNUMBER(SEARCH($B$10,Z85)),MAX($Y$8:Y84)+1,0)</f>
        <v>77</v>
      </c>
      <c r="Z85" s="8" t="s">
        <v>193</v>
      </c>
      <c r="AC85" s="22" t="str">
        <f>IFERROR(VLOOKUP(ROWS($Z$9:Z85),$Y$9:$Z$162,2,0),"")</f>
        <v>Standing Flic to 2 feet</v>
      </c>
      <c r="AG85" s="22">
        <f>IF(ISNUMBER(SEARCH($B$11,AH85)),MAX($AG$8:AG84)+1,0)</f>
        <v>77</v>
      </c>
      <c r="AH85" s="8" t="s">
        <v>193</v>
      </c>
      <c r="AK85" s="22" t="str">
        <f>IFERROR(VLOOKUP(ROWS($AH$9:AH85),$AG$9:$AH$162,2,0),"")</f>
        <v>Standing Flic to 2 feet</v>
      </c>
      <c r="AO85" s="22">
        <f>IF(ISNUMBER(SEARCH($B$12,AP85)),MAX($AO$8:AO84)+1,0)</f>
        <v>77</v>
      </c>
      <c r="AP85" s="8" t="s">
        <v>193</v>
      </c>
      <c r="AS85" s="22" t="str">
        <f>IFERROR(VLOOKUP(ROWS($AP$9:AP85),$AO$9:$AP$162,2,0),"")</f>
        <v>Standing Flic to 2 feet</v>
      </c>
      <c r="AW85" s="35">
        <f>IF(ISNUMBER(SEARCH($B$13,AX85)),MAX($AW$8:AW84)+1,0)</f>
        <v>77</v>
      </c>
      <c r="AX85" s="8" t="s">
        <v>193</v>
      </c>
      <c r="BA85" s="35" t="str">
        <f>IFERROR(VLOOKUP(ROWS($AX$9:AX85),$AW$9:$AX$162,2,0),"")</f>
        <v>Standing Flic to 2 feet</v>
      </c>
      <c r="BE85" s="35">
        <f>IF(ISNUMBER(SEARCH($B$14,BF85)),MAX($BE$8:BE84)+1,0)</f>
        <v>77</v>
      </c>
      <c r="BF85" s="8" t="s">
        <v>193</v>
      </c>
      <c r="BI85" s="35" t="str">
        <f>IFERROR(VLOOKUP(ROWS($BF$9:BF85),$BE$9:$BF$162,2,0),"")</f>
        <v>Standing Flic to 2 feet</v>
      </c>
      <c r="BM85" s="35">
        <f>IF(ISNUMBER(SEARCH($B$15,BN85)),MAX($BM$8:BM84)+1,0)</f>
        <v>77</v>
      </c>
      <c r="BN85" s="8" t="s">
        <v>193</v>
      </c>
      <c r="BQ85" s="35" t="str">
        <f>IFERROR(VLOOKUP(ROWS($BN$9:BN85),$BM$9:$BN$162,2,0),"")</f>
        <v>Standing Flic to 2 feet</v>
      </c>
      <c r="BU85" s="35">
        <f>IF(ISNUMBER(SEARCH($B$16,BV85)),MAX($BU$8:BU84)+1,0)</f>
        <v>77</v>
      </c>
      <c r="BV85" s="8" t="s">
        <v>193</v>
      </c>
      <c r="BY85" s="35" t="str">
        <f>IFERROR(VLOOKUP(ROWS($BV$9:BV85),$BU$9:$BV$162,2,0),"")</f>
        <v>Standing Flic to 2 feet</v>
      </c>
      <c r="CC85" s="35">
        <f>IF(ISNUMBER(SEARCH($B$17,CD85)),MAX($CC$8:CC84)+1,0)</f>
        <v>77</v>
      </c>
      <c r="CD85" s="8" t="s">
        <v>193</v>
      </c>
      <c r="CG85" s="35" t="str">
        <f>IFERROR(VLOOKUP(ROWS($CD$9:CD85),$CC$9:$CD$162,2,0),"")</f>
        <v>Standing Flic to 2 feet</v>
      </c>
      <c r="CK85" s="35">
        <f>IF(ISNUMBER(SEARCH($B$18,CL85)),MAX($CK$8:CK84)+1,0)</f>
        <v>77</v>
      </c>
      <c r="CL85" s="8" t="s">
        <v>193</v>
      </c>
      <c r="CO85" s="35" t="str">
        <f>IFERROR(VLOOKUP(ROWS($CL$9:CL85),$CK$9:$CL$162,2,0),"")</f>
        <v>Standing Flic to 2 feet</v>
      </c>
    </row>
    <row r="86" spans="17:93" x14ac:dyDescent="0.2">
      <c r="Q86" s="22">
        <f>IF(ISNUMBER(SEARCH($B$9,R86)),MAX($Q$8:Q85)+1,0)</f>
        <v>78</v>
      </c>
      <c r="R86" s="7" t="s">
        <v>192</v>
      </c>
      <c r="U86" s="22" t="str">
        <f>IFERROR(VLOOKUP(ROWS($R$9:R86),$Q$9:$R$162,2,0),"")</f>
        <v>Standing Flic to 1 foot</v>
      </c>
      <c r="Y86" s="22">
        <f>IF(ISNUMBER(SEARCH($B$10,Z86)),MAX($Y$8:Y85)+1,0)</f>
        <v>78</v>
      </c>
      <c r="Z86" s="7" t="s">
        <v>192</v>
      </c>
      <c r="AC86" s="22" t="str">
        <f>IFERROR(VLOOKUP(ROWS($Z$9:Z86),$Y$9:$Z$162,2,0),"")</f>
        <v>Standing Flic to 1 foot</v>
      </c>
      <c r="AG86" s="22">
        <f>IF(ISNUMBER(SEARCH($B$11,AH86)),MAX($AG$8:AG85)+1,0)</f>
        <v>78</v>
      </c>
      <c r="AH86" s="7" t="s">
        <v>192</v>
      </c>
      <c r="AK86" s="22" t="str">
        <f>IFERROR(VLOOKUP(ROWS($AH$9:AH86),$AG$9:$AH$162,2,0),"")</f>
        <v>Standing Flic to 1 foot</v>
      </c>
      <c r="AO86" s="22">
        <f>IF(ISNUMBER(SEARCH($B$12,AP86)),MAX($AO$8:AO85)+1,0)</f>
        <v>78</v>
      </c>
      <c r="AP86" s="7" t="s">
        <v>192</v>
      </c>
      <c r="AS86" s="22" t="str">
        <f>IFERROR(VLOOKUP(ROWS($AP$9:AP86),$AO$9:$AP$162,2,0),"")</f>
        <v>Standing Flic to 1 foot</v>
      </c>
      <c r="AW86" s="35">
        <f>IF(ISNUMBER(SEARCH($B$13,AX86)),MAX($AW$8:AW85)+1,0)</f>
        <v>78</v>
      </c>
      <c r="AX86" s="7" t="s">
        <v>192</v>
      </c>
      <c r="BA86" s="35" t="str">
        <f>IFERROR(VLOOKUP(ROWS($AX$9:AX86),$AW$9:$AX$162,2,0),"")</f>
        <v>Standing Flic to 1 foot</v>
      </c>
      <c r="BE86" s="35">
        <f>IF(ISNUMBER(SEARCH($B$14,BF86)),MAX($BE$8:BE85)+1,0)</f>
        <v>78</v>
      </c>
      <c r="BF86" s="7" t="s">
        <v>192</v>
      </c>
      <c r="BI86" s="35" t="str">
        <f>IFERROR(VLOOKUP(ROWS($BF$9:BF86),$BE$9:$BF$162,2,0),"")</f>
        <v>Standing Flic to 1 foot</v>
      </c>
      <c r="BM86" s="35">
        <f>IF(ISNUMBER(SEARCH($B$15,BN86)),MAX($BM$8:BM85)+1,0)</f>
        <v>78</v>
      </c>
      <c r="BN86" s="7" t="s">
        <v>192</v>
      </c>
      <c r="BQ86" s="35" t="str">
        <f>IFERROR(VLOOKUP(ROWS($BN$9:BN86),$BM$9:$BN$162,2,0),"")</f>
        <v>Standing Flic to 1 foot</v>
      </c>
      <c r="BU86" s="35">
        <f>IF(ISNUMBER(SEARCH($B$16,BV86)),MAX($BU$8:BU85)+1,0)</f>
        <v>78</v>
      </c>
      <c r="BV86" s="7" t="s">
        <v>192</v>
      </c>
      <c r="BY86" s="35" t="str">
        <f>IFERROR(VLOOKUP(ROWS($BV$9:BV86),$BU$9:$BV$162,2,0),"")</f>
        <v>Standing Flic to 1 foot</v>
      </c>
      <c r="CC86" s="35">
        <f>IF(ISNUMBER(SEARCH($B$17,CD86)),MAX($CC$8:CC85)+1,0)</f>
        <v>78</v>
      </c>
      <c r="CD86" s="7" t="s">
        <v>192</v>
      </c>
      <c r="CG86" s="35" t="str">
        <f>IFERROR(VLOOKUP(ROWS($CD$9:CD86),$CC$9:$CD$162,2,0),"")</f>
        <v>Standing Flic to 1 foot</v>
      </c>
      <c r="CK86" s="35">
        <f>IF(ISNUMBER(SEARCH($B$18,CL86)),MAX($CK$8:CK85)+1,0)</f>
        <v>78</v>
      </c>
      <c r="CL86" s="7" t="s">
        <v>192</v>
      </c>
      <c r="CO86" s="35" t="str">
        <f>IFERROR(VLOOKUP(ROWS($CL$9:CL86),$CK$9:$CL$162,2,0),"")</f>
        <v>Standing Flic to 1 foot</v>
      </c>
    </row>
    <row r="87" spans="17:93" x14ac:dyDescent="0.2">
      <c r="Q87" s="22">
        <f>IF(ISNUMBER(SEARCH($B$9,R87)),MAX($Q$8:Q86)+1,0)</f>
        <v>79</v>
      </c>
      <c r="R87" s="7" t="s">
        <v>191</v>
      </c>
      <c r="U87" s="22" t="str">
        <f>IFERROR(VLOOKUP(ROWS($R$9:R87),$Q$9:$R$162,2,0),"")</f>
        <v>Standing Flic to Front Support</v>
      </c>
      <c r="Y87" s="22">
        <f>IF(ISNUMBER(SEARCH($B$10,Z87)),MAX($Y$8:Y86)+1,0)</f>
        <v>79</v>
      </c>
      <c r="Z87" s="7" t="s">
        <v>191</v>
      </c>
      <c r="AC87" s="22" t="str">
        <f>IFERROR(VLOOKUP(ROWS($Z$9:Z87),$Y$9:$Z$162,2,0),"")</f>
        <v>Standing Flic to Front Support</v>
      </c>
      <c r="AG87" s="22">
        <f>IF(ISNUMBER(SEARCH($B$11,AH87)),MAX($AG$8:AG86)+1,0)</f>
        <v>79</v>
      </c>
      <c r="AH87" s="7" t="s">
        <v>191</v>
      </c>
      <c r="AK87" s="22" t="str">
        <f>IFERROR(VLOOKUP(ROWS($AH$9:AH87),$AG$9:$AH$162,2,0),"")</f>
        <v>Standing Flic to Front Support</v>
      </c>
      <c r="AO87" s="22">
        <f>IF(ISNUMBER(SEARCH($B$12,AP87)),MAX($AO$8:AO86)+1,0)</f>
        <v>79</v>
      </c>
      <c r="AP87" s="7" t="s">
        <v>191</v>
      </c>
      <c r="AS87" s="22" t="str">
        <f>IFERROR(VLOOKUP(ROWS($AP$9:AP87),$AO$9:$AP$162,2,0),"")</f>
        <v>Standing Flic to Front Support</v>
      </c>
      <c r="AW87" s="35">
        <f>IF(ISNUMBER(SEARCH($B$13,AX87)),MAX($AW$8:AW86)+1,0)</f>
        <v>79</v>
      </c>
      <c r="AX87" s="7" t="s">
        <v>191</v>
      </c>
      <c r="BA87" s="35" t="str">
        <f>IFERROR(VLOOKUP(ROWS($AX$9:AX87),$AW$9:$AX$162,2,0),"")</f>
        <v>Standing Flic to Front Support</v>
      </c>
      <c r="BE87" s="35">
        <f>IF(ISNUMBER(SEARCH($B$14,BF87)),MAX($BE$8:BE86)+1,0)</f>
        <v>79</v>
      </c>
      <c r="BF87" s="7" t="s">
        <v>191</v>
      </c>
      <c r="BI87" s="35" t="str">
        <f>IFERROR(VLOOKUP(ROWS($BF$9:BF87),$BE$9:$BF$162,2,0),"")</f>
        <v>Standing Flic to Front Support</v>
      </c>
      <c r="BM87" s="35">
        <f>IF(ISNUMBER(SEARCH($B$15,BN87)),MAX($BM$8:BM86)+1,0)</f>
        <v>79</v>
      </c>
      <c r="BN87" s="7" t="s">
        <v>191</v>
      </c>
      <c r="BQ87" s="35" t="str">
        <f>IFERROR(VLOOKUP(ROWS($BN$9:BN87),$BM$9:$BN$162,2,0),"")</f>
        <v>Standing Flic to Front Support</v>
      </c>
      <c r="BU87" s="35">
        <f>IF(ISNUMBER(SEARCH($B$16,BV87)),MAX($BU$8:BU86)+1,0)</f>
        <v>79</v>
      </c>
      <c r="BV87" s="7" t="s">
        <v>191</v>
      </c>
      <c r="BY87" s="35" t="str">
        <f>IFERROR(VLOOKUP(ROWS($BV$9:BV87),$BU$9:$BV$162,2,0),"")</f>
        <v>Standing Flic to Front Support</v>
      </c>
      <c r="CC87" s="35">
        <f>IF(ISNUMBER(SEARCH($B$17,CD87)),MAX($CC$8:CC86)+1,0)</f>
        <v>79</v>
      </c>
      <c r="CD87" s="7" t="s">
        <v>191</v>
      </c>
      <c r="CG87" s="35" t="str">
        <f>IFERROR(VLOOKUP(ROWS($CD$9:CD87),$CC$9:$CD$162,2,0),"")</f>
        <v>Standing Flic to Front Support</v>
      </c>
      <c r="CK87" s="35">
        <f>IF(ISNUMBER(SEARCH($B$18,CL87)),MAX($CK$8:CK86)+1,0)</f>
        <v>79</v>
      </c>
      <c r="CL87" s="7" t="s">
        <v>191</v>
      </c>
      <c r="CO87" s="35" t="str">
        <f>IFERROR(VLOOKUP(ROWS($CL$9:CL87),$CK$9:$CL$162,2,0),"")</f>
        <v>Standing Flic to Front Support</v>
      </c>
    </row>
    <row r="88" spans="17:93" x14ac:dyDescent="0.2">
      <c r="Q88" s="22">
        <f>IF(ISNUMBER(SEARCH($B$9,R88)),MAX($Q$8:Q87)+1,0)</f>
        <v>80</v>
      </c>
      <c r="R88" s="7" t="s">
        <v>190</v>
      </c>
      <c r="U88" s="22" t="str">
        <f>IFERROR(VLOOKUP(ROWS($R$9:R88),$Q$9:$R$162,2,0),"")</f>
        <v>Back Walkover, Flick (1or2 feet)</v>
      </c>
      <c r="Y88" s="22">
        <f>IF(ISNUMBER(SEARCH($B$10,Z88)),MAX($Y$8:Y87)+1,0)</f>
        <v>80</v>
      </c>
      <c r="Z88" s="7" t="s">
        <v>190</v>
      </c>
      <c r="AC88" s="22" t="str">
        <f>IFERROR(VLOOKUP(ROWS($Z$9:Z88),$Y$9:$Z$162,2,0),"")</f>
        <v>Back Walkover, Flick (1or2 feet)</v>
      </c>
      <c r="AG88" s="22">
        <f>IF(ISNUMBER(SEARCH($B$11,AH88)),MAX($AG$8:AG87)+1,0)</f>
        <v>80</v>
      </c>
      <c r="AH88" s="7" t="s">
        <v>190</v>
      </c>
      <c r="AK88" s="22" t="str">
        <f>IFERROR(VLOOKUP(ROWS($AH$9:AH88),$AG$9:$AH$162,2,0),"")</f>
        <v>Back Walkover, Flick (1or2 feet)</v>
      </c>
      <c r="AO88" s="22">
        <f>IF(ISNUMBER(SEARCH($B$12,AP88)),MAX($AO$8:AO87)+1,0)</f>
        <v>80</v>
      </c>
      <c r="AP88" s="7" t="s">
        <v>190</v>
      </c>
      <c r="AS88" s="22" t="str">
        <f>IFERROR(VLOOKUP(ROWS($AP$9:AP88),$AO$9:$AP$162,2,0),"")</f>
        <v>Back Walkover, Flick (1or2 feet)</v>
      </c>
      <c r="AW88" s="35">
        <f>IF(ISNUMBER(SEARCH($B$13,AX88)),MAX($AW$8:AW87)+1,0)</f>
        <v>80</v>
      </c>
      <c r="AX88" s="7" t="s">
        <v>190</v>
      </c>
      <c r="BA88" s="35" t="str">
        <f>IFERROR(VLOOKUP(ROWS($AX$9:AX88),$AW$9:$AX$162,2,0),"")</f>
        <v>Back Walkover, Flick (1or2 feet)</v>
      </c>
      <c r="BE88" s="35">
        <f>IF(ISNUMBER(SEARCH($B$14,BF88)),MAX($BE$8:BE87)+1,0)</f>
        <v>80</v>
      </c>
      <c r="BF88" s="7" t="s">
        <v>190</v>
      </c>
      <c r="BI88" s="35" t="str">
        <f>IFERROR(VLOOKUP(ROWS($BF$9:BF88),$BE$9:$BF$162,2,0),"")</f>
        <v>Back Walkover, Flick (1or2 feet)</v>
      </c>
      <c r="BM88" s="35">
        <f>IF(ISNUMBER(SEARCH($B$15,BN88)),MAX($BM$8:BM87)+1,0)</f>
        <v>80</v>
      </c>
      <c r="BN88" s="7" t="s">
        <v>190</v>
      </c>
      <c r="BQ88" s="35" t="str">
        <f>IFERROR(VLOOKUP(ROWS($BN$9:BN88),$BM$9:$BN$162,2,0),"")</f>
        <v>Back Walkover, Flick (1or2 feet)</v>
      </c>
      <c r="BU88" s="35">
        <f>IF(ISNUMBER(SEARCH($B$16,BV88)),MAX($BU$8:BU87)+1,0)</f>
        <v>80</v>
      </c>
      <c r="BV88" s="7" t="s">
        <v>190</v>
      </c>
      <c r="BY88" s="35" t="str">
        <f>IFERROR(VLOOKUP(ROWS($BV$9:BV88),$BU$9:$BV$162,2,0),"")</f>
        <v>Back Walkover, Flick (1or2 feet)</v>
      </c>
      <c r="CC88" s="35">
        <f>IF(ISNUMBER(SEARCH($B$17,CD88)),MAX($CC$8:CC87)+1,0)</f>
        <v>80</v>
      </c>
      <c r="CD88" s="7" t="s">
        <v>190</v>
      </c>
      <c r="CG88" s="35" t="str">
        <f>IFERROR(VLOOKUP(ROWS($CD$9:CD88),$CC$9:$CD$162,2,0),"")</f>
        <v>Back Walkover, Flick (1or2 feet)</v>
      </c>
      <c r="CK88" s="35">
        <f>IF(ISNUMBER(SEARCH($B$18,CL88)),MAX($CK$8:CK87)+1,0)</f>
        <v>80</v>
      </c>
      <c r="CL88" s="7" t="s">
        <v>190</v>
      </c>
      <c r="CO88" s="35" t="str">
        <f>IFERROR(VLOOKUP(ROWS($CL$9:CL88),$CK$9:$CL$162,2,0),"")</f>
        <v>Back Walkover, Flick (1or2 feet)</v>
      </c>
    </row>
    <row r="89" spans="17:93" x14ac:dyDescent="0.2">
      <c r="Q89" s="22">
        <f>IF(ISNUMBER(SEARCH($B$9,R89)),MAX($Q$8:Q88)+1,0)</f>
        <v>81</v>
      </c>
      <c r="R89" s="7" t="s">
        <v>189</v>
      </c>
      <c r="U89" s="22" t="str">
        <f>IFERROR(VLOOKUP(ROWS($R$9:R89),$Q$9:$R$162,2,0),"")</f>
        <v>Cartwheel, Flick</v>
      </c>
      <c r="Y89" s="22">
        <f>IF(ISNUMBER(SEARCH($B$10,Z89)),MAX($Y$8:Y88)+1,0)</f>
        <v>81</v>
      </c>
      <c r="Z89" s="7" t="s">
        <v>189</v>
      </c>
      <c r="AC89" s="22" t="str">
        <f>IFERROR(VLOOKUP(ROWS($Z$9:Z89),$Y$9:$Z$162,2,0),"")</f>
        <v>Cartwheel, Flick</v>
      </c>
      <c r="AG89" s="22">
        <f>IF(ISNUMBER(SEARCH($B$11,AH89)),MAX($AG$8:AG88)+1,0)</f>
        <v>81</v>
      </c>
      <c r="AH89" s="7" t="s">
        <v>189</v>
      </c>
      <c r="AK89" s="22" t="str">
        <f>IFERROR(VLOOKUP(ROWS($AH$9:AH89),$AG$9:$AH$162,2,0),"")</f>
        <v>Cartwheel, Flick</v>
      </c>
      <c r="AO89" s="22">
        <f>IF(ISNUMBER(SEARCH($B$12,AP89)),MAX($AO$8:AO88)+1,0)</f>
        <v>81</v>
      </c>
      <c r="AP89" s="7" t="s">
        <v>189</v>
      </c>
      <c r="AS89" s="22" t="str">
        <f>IFERROR(VLOOKUP(ROWS($AP$9:AP89),$AO$9:$AP$162,2,0),"")</f>
        <v>Cartwheel, Flick</v>
      </c>
      <c r="AW89" s="35">
        <f>IF(ISNUMBER(SEARCH($B$13,AX89)),MAX($AW$8:AW88)+1,0)</f>
        <v>81</v>
      </c>
      <c r="AX89" s="7" t="s">
        <v>189</v>
      </c>
      <c r="BA89" s="35" t="str">
        <f>IFERROR(VLOOKUP(ROWS($AX$9:AX89),$AW$9:$AX$162,2,0),"")</f>
        <v>Cartwheel, Flick</v>
      </c>
      <c r="BE89" s="35">
        <f>IF(ISNUMBER(SEARCH($B$14,BF89)),MAX($BE$8:BE88)+1,0)</f>
        <v>81</v>
      </c>
      <c r="BF89" s="7" t="s">
        <v>189</v>
      </c>
      <c r="BI89" s="35" t="str">
        <f>IFERROR(VLOOKUP(ROWS($BF$9:BF89),$BE$9:$BF$162,2,0),"")</f>
        <v>Cartwheel, Flick</v>
      </c>
      <c r="BM89" s="35">
        <f>IF(ISNUMBER(SEARCH($B$15,BN89)),MAX($BM$8:BM88)+1,0)</f>
        <v>81</v>
      </c>
      <c r="BN89" s="7" t="s">
        <v>189</v>
      </c>
      <c r="BQ89" s="35" t="str">
        <f>IFERROR(VLOOKUP(ROWS($BN$9:BN89),$BM$9:$BN$162,2,0),"")</f>
        <v>Cartwheel, Flick</v>
      </c>
      <c r="BU89" s="35">
        <f>IF(ISNUMBER(SEARCH($B$16,BV89)),MAX($BU$8:BU88)+1,0)</f>
        <v>81</v>
      </c>
      <c r="BV89" s="7" t="s">
        <v>189</v>
      </c>
      <c r="BY89" s="35" t="str">
        <f>IFERROR(VLOOKUP(ROWS($BV$9:BV89),$BU$9:$BV$162,2,0),"")</f>
        <v>Cartwheel, Flick</v>
      </c>
      <c r="CC89" s="35">
        <f>IF(ISNUMBER(SEARCH($B$17,CD89)),MAX($CC$8:CC88)+1,0)</f>
        <v>81</v>
      </c>
      <c r="CD89" s="7" t="s">
        <v>189</v>
      </c>
      <c r="CG89" s="35" t="str">
        <f>IFERROR(VLOOKUP(ROWS($CD$9:CD89),$CC$9:$CD$162,2,0),"")</f>
        <v>Cartwheel, Flick</v>
      </c>
      <c r="CK89" s="35">
        <f>IF(ISNUMBER(SEARCH($B$18,CL89)),MAX($CK$8:CK88)+1,0)</f>
        <v>81</v>
      </c>
      <c r="CL89" s="7" t="s">
        <v>189</v>
      </c>
      <c r="CO89" s="35" t="str">
        <f>IFERROR(VLOOKUP(ROWS($CL$9:CL89),$CK$9:$CL$162,2,0),"")</f>
        <v>Cartwheel, Flick</v>
      </c>
    </row>
    <row r="90" spans="17:93" x14ac:dyDescent="0.2">
      <c r="Q90" s="22">
        <f>IF(ISNUMBER(SEARCH($B$9,R90)),MAX($Q$8:Q89)+1,0)</f>
        <v>82</v>
      </c>
      <c r="R90" s="7" t="s">
        <v>188</v>
      </c>
      <c r="U90" s="22" t="str">
        <f>IFERROR(VLOOKUP(ROWS($R$9:R90),$Q$9:$R$162,2,0),"")</f>
        <v>Roundoff, Flic to 1 foot</v>
      </c>
      <c r="Y90" s="22">
        <f>IF(ISNUMBER(SEARCH($B$10,Z90)),MAX($Y$8:Y89)+1,0)</f>
        <v>82</v>
      </c>
      <c r="Z90" s="7" t="s">
        <v>188</v>
      </c>
      <c r="AC90" s="22" t="str">
        <f>IFERROR(VLOOKUP(ROWS($Z$9:Z90),$Y$9:$Z$162,2,0),"")</f>
        <v>Roundoff, Flic to 1 foot</v>
      </c>
      <c r="AG90" s="22">
        <f>IF(ISNUMBER(SEARCH($B$11,AH90)),MAX($AG$8:AG89)+1,0)</f>
        <v>82</v>
      </c>
      <c r="AH90" s="7" t="s">
        <v>188</v>
      </c>
      <c r="AK90" s="22" t="str">
        <f>IFERROR(VLOOKUP(ROWS($AH$9:AH90),$AG$9:$AH$162,2,0),"")</f>
        <v>Roundoff, Flic to 1 foot</v>
      </c>
      <c r="AO90" s="22">
        <f>IF(ISNUMBER(SEARCH($B$12,AP90)),MAX($AO$8:AO89)+1,0)</f>
        <v>82</v>
      </c>
      <c r="AP90" s="7" t="s">
        <v>188</v>
      </c>
      <c r="AS90" s="22" t="str">
        <f>IFERROR(VLOOKUP(ROWS($AP$9:AP90),$AO$9:$AP$162,2,0),"")</f>
        <v>Roundoff, Flic to 1 foot</v>
      </c>
      <c r="AW90" s="35">
        <f>IF(ISNUMBER(SEARCH($B$13,AX90)),MAX($AW$8:AW89)+1,0)</f>
        <v>82</v>
      </c>
      <c r="AX90" s="7" t="s">
        <v>188</v>
      </c>
      <c r="BA90" s="35" t="str">
        <f>IFERROR(VLOOKUP(ROWS($AX$9:AX90),$AW$9:$AX$162,2,0),"")</f>
        <v>Roundoff, Flic to 1 foot</v>
      </c>
      <c r="BE90" s="35">
        <f>IF(ISNUMBER(SEARCH($B$14,BF90)),MAX($BE$8:BE89)+1,0)</f>
        <v>82</v>
      </c>
      <c r="BF90" s="7" t="s">
        <v>188</v>
      </c>
      <c r="BI90" s="35" t="str">
        <f>IFERROR(VLOOKUP(ROWS($BF$9:BF90),$BE$9:$BF$162,2,0),"")</f>
        <v>Roundoff, Flic to 1 foot</v>
      </c>
      <c r="BM90" s="35">
        <f>IF(ISNUMBER(SEARCH($B$15,BN90)),MAX($BM$8:BM89)+1,0)</f>
        <v>82</v>
      </c>
      <c r="BN90" s="7" t="s">
        <v>188</v>
      </c>
      <c r="BQ90" s="35" t="str">
        <f>IFERROR(VLOOKUP(ROWS($BN$9:BN90),$BM$9:$BN$162,2,0),"")</f>
        <v>Roundoff, Flic to 1 foot</v>
      </c>
      <c r="BU90" s="35">
        <f>IF(ISNUMBER(SEARCH($B$16,BV90)),MAX($BU$8:BU89)+1,0)</f>
        <v>82</v>
      </c>
      <c r="BV90" s="7" t="s">
        <v>188</v>
      </c>
      <c r="BY90" s="35" t="str">
        <f>IFERROR(VLOOKUP(ROWS($BV$9:BV90),$BU$9:$BV$162,2,0),"")</f>
        <v>Roundoff, Flic to 1 foot</v>
      </c>
      <c r="CC90" s="35">
        <f>IF(ISNUMBER(SEARCH($B$17,CD90)),MAX($CC$8:CC89)+1,0)</f>
        <v>82</v>
      </c>
      <c r="CD90" s="7" t="s">
        <v>188</v>
      </c>
      <c r="CG90" s="35" t="str">
        <f>IFERROR(VLOOKUP(ROWS($CD$9:CD90),$CC$9:$CD$162,2,0),"")</f>
        <v>Roundoff, Flic to 1 foot</v>
      </c>
      <c r="CK90" s="35">
        <f>IF(ISNUMBER(SEARCH($B$18,CL90)),MAX($CK$8:CK89)+1,0)</f>
        <v>82</v>
      </c>
      <c r="CL90" s="7" t="s">
        <v>188</v>
      </c>
      <c r="CO90" s="35" t="str">
        <f>IFERROR(VLOOKUP(ROWS($CL$9:CL90),$CK$9:$CL$162,2,0),"")</f>
        <v>Roundoff, Flic to 1 foot</v>
      </c>
    </row>
    <row r="91" spans="17:93" x14ac:dyDescent="0.2">
      <c r="Q91" s="22">
        <f>IF(ISNUMBER(SEARCH($B$9,R91)),MAX($Q$8:Q90)+1,0)</f>
        <v>83</v>
      </c>
      <c r="R91" s="7" t="s">
        <v>187</v>
      </c>
      <c r="U91" s="22" t="str">
        <f>IFERROR(VLOOKUP(ROWS($R$9:R91),$Q$9:$R$162,2,0),"")</f>
        <v>Roundoff, Flic to 2 feet</v>
      </c>
      <c r="Y91" s="22">
        <f>IF(ISNUMBER(SEARCH($B$10,Z91)),MAX($Y$8:Y90)+1,0)</f>
        <v>83</v>
      </c>
      <c r="Z91" s="7" t="s">
        <v>187</v>
      </c>
      <c r="AC91" s="22" t="str">
        <f>IFERROR(VLOOKUP(ROWS($Z$9:Z91),$Y$9:$Z$162,2,0),"")</f>
        <v>Roundoff, Flic to 2 feet</v>
      </c>
      <c r="AG91" s="22">
        <f>IF(ISNUMBER(SEARCH($B$11,AH91)),MAX($AG$8:AG90)+1,0)</f>
        <v>83</v>
      </c>
      <c r="AH91" s="7" t="s">
        <v>187</v>
      </c>
      <c r="AK91" s="22" t="str">
        <f>IFERROR(VLOOKUP(ROWS($AH$9:AH91),$AG$9:$AH$162,2,0),"")</f>
        <v>Roundoff, Flic to 2 feet</v>
      </c>
      <c r="AO91" s="22">
        <f>IF(ISNUMBER(SEARCH($B$12,AP91)),MAX($AO$8:AO90)+1,0)</f>
        <v>83</v>
      </c>
      <c r="AP91" s="7" t="s">
        <v>187</v>
      </c>
      <c r="AS91" s="22" t="str">
        <f>IFERROR(VLOOKUP(ROWS($AP$9:AP91),$AO$9:$AP$162,2,0),"")</f>
        <v>Roundoff, Flic to 2 feet</v>
      </c>
      <c r="AW91" s="35">
        <f>IF(ISNUMBER(SEARCH($B$13,AX91)),MAX($AW$8:AW90)+1,0)</f>
        <v>83</v>
      </c>
      <c r="AX91" s="7" t="s">
        <v>187</v>
      </c>
      <c r="BA91" s="35" t="str">
        <f>IFERROR(VLOOKUP(ROWS($AX$9:AX91),$AW$9:$AX$162,2,0),"")</f>
        <v>Roundoff, Flic to 2 feet</v>
      </c>
      <c r="BE91" s="35">
        <f>IF(ISNUMBER(SEARCH($B$14,BF91)),MAX($BE$8:BE90)+1,0)</f>
        <v>83</v>
      </c>
      <c r="BF91" s="7" t="s">
        <v>187</v>
      </c>
      <c r="BI91" s="35" t="str">
        <f>IFERROR(VLOOKUP(ROWS($BF$9:BF91),$BE$9:$BF$162,2,0),"")</f>
        <v>Roundoff, Flic to 2 feet</v>
      </c>
      <c r="BM91" s="35">
        <f>IF(ISNUMBER(SEARCH($B$15,BN91)),MAX($BM$8:BM90)+1,0)</f>
        <v>83</v>
      </c>
      <c r="BN91" s="7" t="s">
        <v>187</v>
      </c>
      <c r="BQ91" s="35" t="str">
        <f>IFERROR(VLOOKUP(ROWS($BN$9:BN91),$BM$9:$BN$162,2,0),"")</f>
        <v>Roundoff, Flic to 2 feet</v>
      </c>
      <c r="BU91" s="35">
        <f>IF(ISNUMBER(SEARCH($B$16,BV91)),MAX($BU$8:BU90)+1,0)</f>
        <v>83</v>
      </c>
      <c r="BV91" s="7" t="s">
        <v>187</v>
      </c>
      <c r="BY91" s="35" t="str">
        <f>IFERROR(VLOOKUP(ROWS($BV$9:BV91),$BU$9:$BV$162,2,0),"")</f>
        <v>Roundoff, Flic to 2 feet</v>
      </c>
      <c r="CC91" s="35">
        <f>IF(ISNUMBER(SEARCH($B$17,CD91)),MAX($CC$8:CC90)+1,0)</f>
        <v>83</v>
      </c>
      <c r="CD91" s="7" t="s">
        <v>187</v>
      </c>
      <c r="CG91" s="35" t="str">
        <f>IFERROR(VLOOKUP(ROWS($CD$9:CD91),$CC$9:$CD$162,2,0),"")</f>
        <v>Roundoff, Flic to 2 feet</v>
      </c>
      <c r="CK91" s="35">
        <f>IF(ISNUMBER(SEARCH($B$18,CL91)),MAX($CK$8:CK90)+1,0)</f>
        <v>83</v>
      </c>
      <c r="CL91" s="7" t="s">
        <v>187</v>
      </c>
      <c r="CO91" s="35" t="str">
        <f>IFERROR(VLOOKUP(ROWS($CL$9:CL91),$CK$9:$CL$162,2,0),"")</f>
        <v>Roundoff, Flic to 2 feet</v>
      </c>
    </row>
    <row r="92" spans="17:93" x14ac:dyDescent="0.2">
      <c r="Q92" s="22">
        <f>IF(ISNUMBER(SEARCH($B$9,R92)),MAX($Q$8:Q91)+1,0)</f>
        <v>84</v>
      </c>
      <c r="R92" s="7" t="s">
        <v>186</v>
      </c>
      <c r="U92" s="22" t="str">
        <f>IFERROR(VLOOKUP(ROWS($R$9:R92),$Q$9:$R$162,2,0),"")</f>
        <v>Roundoff, Flic, Flic</v>
      </c>
      <c r="Y92" s="22">
        <f>IF(ISNUMBER(SEARCH($B$10,Z92)),MAX($Y$8:Y91)+1,0)</f>
        <v>84</v>
      </c>
      <c r="Z92" s="7" t="s">
        <v>186</v>
      </c>
      <c r="AC92" s="22" t="str">
        <f>IFERROR(VLOOKUP(ROWS($Z$9:Z92),$Y$9:$Z$162,2,0),"")</f>
        <v>Roundoff, Flic, Flic</v>
      </c>
      <c r="AG92" s="22">
        <f>IF(ISNUMBER(SEARCH($B$11,AH92)),MAX($AG$8:AG91)+1,0)</f>
        <v>84</v>
      </c>
      <c r="AH92" s="7" t="s">
        <v>186</v>
      </c>
      <c r="AK92" s="22" t="str">
        <f>IFERROR(VLOOKUP(ROWS($AH$9:AH92),$AG$9:$AH$162,2,0),"")</f>
        <v>Roundoff, Flic, Flic</v>
      </c>
      <c r="AO92" s="22">
        <f>IF(ISNUMBER(SEARCH($B$12,AP92)),MAX($AO$8:AO91)+1,0)</f>
        <v>84</v>
      </c>
      <c r="AP92" s="7" t="s">
        <v>186</v>
      </c>
      <c r="AS92" s="22" t="str">
        <f>IFERROR(VLOOKUP(ROWS($AP$9:AP92),$AO$9:$AP$162,2,0),"")</f>
        <v>Roundoff, Flic, Flic</v>
      </c>
      <c r="AW92" s="35">
        <f>IF(ISNUMBER(SEARCH($B$13,AX92)),MAX($AW$8:AW91)+1,0)</f>
        <v>84</v>
      </c>
      <c r="AX92" s="7" t="s">
        <v>186</v>
      </c>
      <c r="BA92" s="35" t="str">
        <f>IFERROR(VLOOKUP(ROWS($AX$9:AX92),$AW$9:$AX$162,2,0),"")</f>
        <v>Roundoff, Flic, Flic</v>
      </c>
      <c r="BE92" s="35">
        <f>IF(ISNUMBER(SEARCH($B$14,BF92)),MAX($BE$8:BE91)+1,0)</f>
        <v>84</v>
      </c>
      <c r="BF92" s="7" t="s">
        <v>186</v>
      </c>
      <c r="BI92" s="35" t="str">
        <f>IFERROR(VLOOKUP(ROWS($BF$9:BF92),$BE$9:$BF$162,2,0),"")</f>
        <v>Roundoff, Flic, Flic</v>
      </c>
      <c r="BM92" s="35">
        <f>IF(ISNUMBER(SEARCH($B$15,BN92)),MAX($BM$8:BM91)+1,0)</f>
        <v>84</v>
      </c>
      <c r="BN92" s="7" t="s">
        <v>186</v>
      </c>
      <c r="BQ92" s="35" t="str">
        <f>IFERROR(VLOOKUP(ROWS($BN$9:BN92),$BM$9:$BN$162,2,0),"")</f>
        <v>Roundoff, Flic, Flic</v>
      </c>
      <c r="BU92" s="35">
        <f>IF(ISNUMBER(SEARCH($B$16,BV92)),MAX($BU$8:BU91)+1,0)</f>
        <v>84</v>
      </c>
      <c r="BV92" s="7" t="s">
        <v>186</v>
      </c>
      <c r="BY92" s="35" t="str">
        <f>IFERROR(VLOOKUP(ROWS($BV$9:BV92),$BU$9:$BV$162,2,0),"")</f>
        <v>Roundoff, Flic, Flic</v>
      </c>
      <c r="CC92" s="35">
        <f>IF(ISNUMBER(SEARCH($B$17,CD92)),MAX($CC$8:CC91)+1,0)</f>
        <v>84</v>
      </c>
      <c r="CD92" s="7" t="s">
        <v>186</v>
      </c>
      <c r="CG92" s="35" t="str">
        <f>IFERROR(VLOOKUP(ROWS($CD$9:CD92),$CC$9:$CD$162,2,0),"")</f>
        <v>Roundoff, Flic, Flic</v>
      </c>
      <c r="CK92" s="35">
        <f>IF(ISNUMBER(SEARCH($B$18,CL92)),MAX($CK$8:CK91)+1,0)</f>
        <v>84</v>
      </c>
      <c r="CL92" s="7" t="s">
        <v>186</v>
      </c>
      <c r="CO92" s="35" t="str">
        <f>IFERROR(VLOOKUP(ROWS($CL$9:CL92),$CK$9:$CL$162,2,0),"")</f>
        <v>Roundoff, Flic, Flic</v>
      </c>
    </row>
    <row r="93" spans="17:93" x14ac:dyDescent="0.2">
      <c r="Q93" s="22">
        <f>IF(ISNUMBER(SEARCH($B$9,R93)),MAX($Q$8:Q92)+1,0)</f>
        <v>85</v>
      </c>
      <c r="R93" s="7" t="s">
        <v>185</v>
      </c>
      <c r="U93" s="22" t="str">
        <f>IFERROR(VLOOKUP(ROWS($R$9:R93),$Q$9:$R$162,2,0),"")</f>
        <v>Handspring to 2 feet</v>
      </c>
      <c r="Y93" s="22">
        <f>IF(ISNUMBER(SEARCH($B$10,Z93)),MAX($Y$8:Y92)+1,0)</f>
        <v>85</v>
      </c>
      <c r="Z93" s="7" t="s">
        <v>185</v>
      </c>
      <c r="AC93" s="22" t="str">
        <f>IFERROR(VLOOKUP(ROWS($Z$9:Z93),$Y$9:$Z$162,2,0),"")</f>
        <v>Handspring to 2 feet</v>
      </c>
      <c r="AG93" s="22">
        <f>IF(ISNUMBER(SEARCH($B$11,AH93)),MAX($AG$8:AG92)+1,0)</f>
        <v>85</v>
      </c>
      <c r="AH93" s="7" t="s">
        <v>185</v>
      </c>
      <c r="AK93" s="22" t="str">
        <f>IFERROR(VLOOKUP(ROWS($AH$9:AH93),$AG$9:$AH$162,2,0),"")</f>
        <v>Handspring to 2 feet</v>
      </c>
      <c r="AO93" s="22">
        <f>IF(ISNUMBER(SEARCH($B$12,AP93)),MAX($AO$8:AO92)+1,0)</f>
        <v>85</v>
      </c>
      <c r="AP93" s="7" t="s">
        <v>185</v>
      </c>
      <c r="AS93" s="22" t="str">
        <f>IFERROR(VLOOKUP(ROWS($AP$9:AP93),$AO$9:$AP$162,2,0),"")</f>
        <v>Handspring to 2 feet</v>
      </c>
      <c r="AW93" s="35">
        <f>IF(ISNUMBER(SEARCH($B$13,AX93)),MAX($AW$8:AW92)+1,0)</f>
        <v>85</v>
      </c>
      <c r="AX93" s="7" t="s">
        <v>185</v>
      </c>
      <c r="BA93" s="35" t="str">
        <f>IFERROR(VLOOKUP(ROWS($AX$9:AX93),$AW$9:$AX$162,2,0),"")</f>
        <v>Handspring to 2 feet</v>
      </c>
      <c r="BE93" s="35">
        <f>IF(ISNUMBER(SEARCH($B$14,BF93)),MAX($BE$8:BE92)+1,0)</f>
        <v>85</v>
      </c>
      <c r="BF93" s="7" t="s">
        <v>185</v>
      </c>
      <c r="BI93" s="35" t="str">
        <f>IFERROR(VLOOKUP(ROWS($BF$9:BF93),$BE$9:$BF$162,2,0),"")</f>
        <v>Handspring to 2 feet</v>
      </c>
      <c r="BM93" s="35">
        <f>IF(ISNUMBER(SEARCH($B$15,BN93)),MAX($BM$8:BM92)+1,0)</f>
        <v>85</v>
      </c>
      <c r="BN93" s="7" t="s">
        <v>185</v>
      </c>
      <c r="BQ93" s="35" t="str">
        <f>IFERROR(VLOOKUP(ROWS($BN$9:BN93),$BM$9:$BN$162,2,0),"")</f>
        <v>Handspring to 2 feet</v>
      </c>
      <c r="BU93" s="35">
        <f>IF(ISNUMBER(SEARCH($B$16,BV93)),MAX($BU$8:BU92)+1,0)</f>
        <v>85</v>
      </c>
      <c r="BV93" s="7" t="s">
        <v>185</v>
      </c>
      <c r="BY93" s="35" t="str">
        <f>IFERROR(VLOOKUP(ROWS($BV$9:BV93),$BU$9:$BV$162,2,0),"")</f>
        <v>Handspring to 2 feet</v>
      </c>
      <c r="CC93" s="35">
        <f>IF(ISNUMBER(SEARCH($B$17,CD93)),MAX($CC$8:CC92)+1,0)</f>
        <v>85</v>
      </c>
      <c r="CD93" s="7" t="s">
        <v>185</v>
      </c>
      <c r="CG93" s="35" t="str">
        <f>IFERROR(VLOOKUP(ROWS($CD$9:CD93),$CC$9:$CD$162,2,0),"")</f>
        <v>Handspring to 2 feet</v>
      </c>
      <c r="CK93" s="35">
        <f>IF(ISNUMBER(SEARCH($B$18,CL93)),MAX($CK$8:CK92)+1,0)</f>
        <v>85</v>
      </c>
      <c r="CL93" s="7" t="s">
        <v>185</v>
      </c>
      <c r="CO93" s="35" t="str">
        <f>IFERROR(VLOOKUP(ROWS($CL$9:CL93),$CK$9:$CL$162,2,0),"")</f>
        <v>Handspring to 2 feet</v>
      </c>
    </row>
    <row r="94" spans="17:93" x14ac:dyDescent="0.2">
      <c r="Q94" s="22">
        <f>IF(ISNUMBER(SEARCH($B$9,R94)),MAX($Q$8:Q93)+1,0)</f>
        <v>86</v>
      </c>
      <c r="R94" s="7" t="s">
        <v>184</v>
      </c>
      <c r="U94" s="22" t="str">
        <f>IFERROR(VLOOKUP(ROWS($R$9:R94),$Q$9:$R$162,2,0),"")</f>
        <v>Handspring to 1 foot</v>
      </c>
      <c r="Y94" s="22">
        <f>IF(ISNUMBER(SEARCH($B$10,Z94)),MAX($Y$8:Y93)+1,0)</f>
        <v>86</v>
      </c>
      <c r="Z94" s="7" t="s">
        <v>184</v>
      </c>
      <c r="AC94" s="22" t="str">
        <f>IFERROR(VLOOKUP(ROWS($Z$9:Z94),$Y$9:$Z$162,2,0),"")</f>
        <v>Handspring to 1 foot</v>
      </c>
      <c r="AG94" s="22">
        <f>IF(ISNUMBER(SEARCH($B$11,AH94)),MAX($AG$8:AG93)+1,0)</f>
        <v>86</v>
      </c>
      <c r="AH94" s="7" t="s">
        <v>184</v>
      </c>
      <c r="AK94" s="22" t="str">
        <f>IFERROR(VLOOKUP(ROWS($AH$9:AH94),$AG$9:$AH$162,2,0),"")</f>
        <v>Handspring to 1 foot</v>
      </c>
      <c r="AO94" s="22">
        <f>IF(ISNUMBER(SEARCH($B$12,AP94)),MAX($AO$8:AO93)+1,0)</f>
        <v>86</v>
      </c>
      <c r="AP94" s="7" t="s">
        <v>184</v>
      </c>
      <c r="AS94" s="22" t="str">
        <f>IFERROR(VLOOKUP(ROWS($AP$9:AP94),$AO$9:$AP$162,2,0),"")</f>
        <v>Handspring to 1 foot</v>
      </c>
      <c r="AW94" s="35">
        <f>IF(ISNUMBER(SEARCH($B$13,AX94)),MAX($AW$8:AW93)+1,0)</f>
        <v>86</v>
      </c>
      <c r="AX94" s="7" t="s">
        <v>184</v>
      </c>
      <c r="BA94" s="35" t="str">
        <f>IFERROR(VLOOKUP(ROWS($AX$9:AX94),$AW$9:$AX$162,2,0),"")</f>
        <v>Handspring to 1 foot</v>
      </c>
      <c r="BE94" s="35">
        <f>IF(ISNUMBER(SEARCH($B$14,BF94)),MAX($BE$8:BE93)+1,0)</f>
        <v>86</v>
      </c>
      <c r="BF94" s="7" t="s">
        <v>184</v>
      </c>
      <c r="BI94" s="35" t="str">
        <f>IFERROR(VLOOKUP(ROWS($BF$9:BF94),$BE$9:$BF$162,2,0),"")</f>
        <v>Handspring to 1 foot</v>
      </c>
      <c r="BM94" s="35">
        <f>IF(ISNUMBER(SEARCH($B$15,BN94)),MAX($BM$8:BM93)+1,0)</f>
        <v>86</v>
      </c>
      <c r="BN94" s="7" t="s">
        <v>184</v>
      </c>
      <c r="BQ94" s="35" t="str">
        <f>IFERROR(VLOOKUP(ROWS($BN$9:BN94),$BM$9:$BN$162,2,0),"")</f>
        <v>Handspring to 1 foot</v>
      </c>
      <c r="BU94" s="35">
        <f>IF(ISNUMBER(SEARCH($B$16,BV94)),MAX($BU$8:BU93)+1,0)</f>
        <v>86</v>
      </c>
      <c r="BV94" s="7" t="s">
        <v>184</v>
      </c>
      <c r="BY94" s="35" t="str">
        <f>IFERROR(VLOOKUP(ROWS($BV$9:BV94),$BU$9:$BV$162,2,0),"")</f>
        <v>Handspring to 1 foot</v>
      </c>
      <c r="CC94" s="35">
        <f>IF(ISNUMBER(SEARCH($B$17,CD94)),MAX($CC$8:CC93)+1,0)</f>
        <v>86</v>
      </c>
      <c r="CD94" s="7" t="s">
        <v>184</v>
      </c>
      <c r="CG94" s="35" t="str">
        <f>IFERROR(VLOOKUP(ROWS($CD$9:CD94),$CC$9:$CD$162,2,0),"")</f>
        <v>Handspring to 1 foot</v>
      </c>
      <c r="CK94" s="35">
        <f>IF(ISNUMBER(SEARCH($B$18,CL94)),MAX($CK$8:CK93)+1,0)</f>
        <v>86</v>
      </c>
      <c r="CL94" s="7" t="s">
        <v>184</v>
      </c>
      <c r="CO94" s="35" t="str">
        <f>IFERROR(VLOOKUP(ROWS($CL$9:CL94),$CK$9:$CL$162,2,0),"")</f>
        <v>Handspring to 1 foot</v>
      </c>
    </row>
    <row r="95" spans="17:93" x14ac:dyDescent="0.2">
      <c r="Q95" s="22">
        <f>IF(ISNUMBER(SEARCH($B$9,R95)),MAX($Q$8:Q94)+1,0)</f>
        <v>87</v>
      </c>
      <c r="R95" s="7" t="s">
        <v>236</v>
      </c>
      <c r="U95" s="22" t="str">
        <f>IFERROR(VLOOKUP(ROWS($R$9:R95),$Q$9:$R$162,2,0),"")</f>
        <v xml:space="preserve">Handspring to Roundoff </v>
      </c>
      <c r="Y95" s="22">
        <f>IF(ISNUMBER(SEARCH($B$10,Z95)),MAX($Y$8:Y94)+1,0)</f>
        <v>87</v>
      </c>
      <c r="Z95" s="7" t="s">
        <v>236</v>
      </c>
      <c r="AC95" s="22" t="str">
        <f>IFERROR(VLOOKUP(ROWS($Z$9:Z95),$Y$9:$Z$162,2,0),"")</f>
        <v xml:space="preserve">Handspring to Roundoff </v>
      </c>
      <c r="AG95" s="22">
        <f>IF(ISNUMBER(SEARCH($B$11,AH95)),MAX($AG$8:AG94)+1,0)</f>
        <v>87</v>
      </c>
      <c r="AH95" s="7" t="s">
        <v>236</v>
      </c>
      <c r="AK95" s="22" t="str">
        <f>IFERROR(VLOOKUP(ROWS($AH$9:AH95),$AG$9:$AH$162,2,0),"")</f>
        <v xml:space="preserve">Handspring to Roundoff </v>
      </c>
      <c r="AO95" s="22">
        <f>IF(ISNUMBER(SEARCH($B$12,AP95)),MAX($AO$8:AO94)+1,0)</f>
        <v>87</v>
      </c>
      <c r="AP95" s="7" t="s">
        <v>236</v>
      </c>
      <c r="AS95" s="22" t="str">
        <f>IFERROR(VLOOKUP(ROWS($AP$9:AP95),$AO$9:$AP$162,2,0),"")</f>
        <v xml:space="preserve">Handspring to Roundoff </v>
      </c>
      <c r="AW95" s="35">
        <f>IF(ISNUMBER(SEARCH($B$13,AX95)),MAX($AW$8:AW94)+1,0)</f>
        <v>87</v>
      </c>
      <c r="AX95" s="7" t="s">
        <v>236</v>
      </c>
      <c r="BA95" s="35" t="str">
        <f>IFERROR(VLOOKUP(ROWS($AX$9:AX95),$AW$9:$AX$162,2,0),"")</f>
        <v xml:space="preserve">Handspring to Roundoff </v>
      </c>
      <c r="BE95" s="35">
        <f>IF(ISNUMBER(SEARCH($B$14,BF95)),MAX($BE$8:BE94)+1,0)</f>
        <v>87</v>
      </c>
      <c r="BF95" s="7" t="s">
        <v>236</v>
      </c>
      <c r="BI95" s="35" t="str">
        <f>IFERROR(VLOOKUP(ROWS($BF$9:BF95),$BE$9:$BF$162,2,0),"")</f>
        <v xml:space="preserve">Handspring to Roundoff </v>
      </c>
      <c r="BM95" s="35">
        <f>IF(ISNUMBER(SEARCH($B$15,BN95)),MAX($BM$8:BM94)+1,0)</f>
        <v>87</v>
      </c>
      <c r="BN95" s="7" t="s">
        <v>236</v>
      </c>
      <c r="BQ95" s="35" t="str">
        <f>IFERROR(VLOOKUP(ROWS($BN$9:BN95),$BM$9:$BN$162,2,0),"")</f>
        <v xml:space="preserve">Handspring to Roundoff </v>
      </c>
      <c r="BU95" s="35">
        <f>IF(ISNUMBER(SEARCH($B$16,BV95)),MAX($BU$8:BU94)+1,0)</f>
        <v>87</v>
      </c>
      <c r="BV95" s="7" t="s">
        <v>236</v>
      </c>
      <c r="BY95" s="35" t="str">
        <f>IFERROR(VLOOKUP(ROWS($BV$9:BV95),$BU$9:$BV$162,2,0),"")</f>
        <v xml:space="preserve">Handspring to Roundoff </v>
      </c>
      <c r="CC95" s="35">
        <f>IF(ISNUMBER(SEARCH($B$17,CD95)),MAX($CC$8:CC94)+1,0)</f>
        <v>87</v>
      </c>
      <c r="CD95" s="7" t="s">
        <v>236</v>
      </c>
      <c r="CG95" s="35" t="str">
        <f>IFERROR(VLOOKUP(ROWS($CD$9:CD95),$CC$9:$CD$162,2,0),"")</f>
        <v xml:space="preserve">Handspring to Roundoff </v>
      </c>
      <c r="CK95" s="35">
        <f>IF(ISNUMBER(SEARCH($B$18,CL95)),MAX($CK$8:CK94)+1,0)</f>
        <v>87</v>
      </c>
      <c r="CL95" s="7" t="s">
        <v>236</v>
      </c>
      <c r="CO95" s="35" t="str">
        <f>IFERROR(VLOOKUP(ROWS($CL$9:CL95),$CK$9:$CL$162,2,0),"")</f>
        <v xml:space="preserve">Handspring to Roundoff </v>
      </c>
    </row>
    <row r="96" spans="17:93" x14ac:dyDescent="0.2">
      <c r="Q96" s="22">
        <f>IF(ISNUMBER(SEARCH($B$9,R96)),MAX($Q$8:Q95)+1,0)</f>
        <v>88</v>
      </c>
      <c r="R96" s="7" t="s">
        <v>183</v>
      </c>
      <c r="U96" s="22" t="str">
        <f>IFERROR(VLOOKUP(ROWS($R$9:R96),$Q$9:$R$162,2,0),"")</f>
        <v>2 Handsprings 1 – 2 feet</v>
      </c>
      <c r="Y96" s="22">
        <f>IF(ISNUMBER(SEARCH($B$10,Z96)),MAX($Y$8:Y95)+1,0)</f>
        <v>88</v>
      </c>
      <c r="Z96" s="7" t="s">
        <v>183</v>
      </c>
      <c r="AC96" s="22" t="str">
        <f>IFERROR(VLOOKUP(ROWS($Z$9:Z96),$Y$9:$Z$162,2,0),"")</f>
        <v>2 Handsprings 1 – 2 feet</v>
      </c>
      <c r="AG96" s="22">
        <f>IF(ISNUMBER(SEARCH($B$11,AH96)),MAX($AG$8:AG95)+1,0)</f>
        <v>88</v>
      </c>
      <c r="AH96" s="7" t="s">
        <v>183</v>
      </c>
      <c r="AK96" s="22" t="str">
        <f>IFERROR(VLOOKUP(ROWS($AH$9:AH96),$AG$9:$AH$162,2,0),"")</f>
        <v>2 Handsprings 1 – 2 feet</v>
      </c>
      <c r="AO96" s="22">
        <f>IF(ISNUMBER(SEARCH($B$12,AP96)),MAX($AO$8:AO95)+1,0)</f>
        <v>88</v>
      </c>
      <c r="AP96" s="7" t="s">
        <v>183</v>
      </c>
      <c r="AS96" s="22" t="str">
        <f>IFERROR(VLOOKUP(ROWS($AP$9:AP96),$AO$9:$AP$162,2,0),"")</f>
        <v>2 Handsprings 1 – 2 feet</v>
      </c>
      <c r="AW96" s="35">
        <f>IF(ISNUMBER(SEARCH($B$13,AX96)),MAX($AW$8:AW95)+1,0)</f>
        <v>88</v>
      </c>
      <c r="AX96" s="7" t="s">
        <v>183</v>
      </c>
      <c r="BA96" s="35" t="str">
        <f>IFERROR(VLOOKUP(ROWS($AX$9:AX96),$AW$9:$AX$162,2,0),"")</f>
        <v>2 Handsprings 1 – 2 feet</v>
      </c>
      <c r="BE96" s="35">
        <f>IF(ISNUMBER(SEARCH($B$14,BF96)),MAX($BE$8:BE95)+1,0)</f>
        <v>88</v>
      </c>
      <c r="BF96" s="7" t="s">
        <v>183</v>
      </c>
      <c r="BI96" s="35" t="str">
        <f>IFERROR(VLOOKUP(ROWS($BF$9:BF96),$BE$9:$BF$162,2,0),"")</f>
        <v>2 Handsprings 1 – 2 feet</v>
      </c>
      <c r="BM96" s="35">
        <f>IF(ISNUMBER(SEARCH($B$15,BN96)),MAX($BM$8:BM95)+1,0)</f>
        <v>88</v>
      </c>
      <c r="BN96" s="7" t="s">
        <v>183</v>
      </c>
      <c r="BQ96" s="35" t="str">
        <f>IFERROR(VLOOKUP(ROWS($BN$9:BN96),$BM$9:$BN$162,2,0),"")</f>
        <v>2 Handsprings 1 – 2 feet</v>
      </c>
      <c r="BU96" s="35">
        <f>IF(ISNUMBER(SEARCH($B$16,BV96)),MAX($BU$8:BU95)+1,0)</f>
        <v>88</v>
      </c>
      <c r="BV96" s="7" t="s">
        <v>183</v>
      </c>
      <c r="BY96" s="35" t="str">
        <f>IFERROR(VLOOKUP(ROWS($BV$9:BV96),$BU$9:$BV$162,2,0),"")</f>
        <v>2 Handsprings 1 – 2 feet</v>
      </c>
      <c r="CC96" s="35">
        <f>IF(ISNUMBER(SEARCH($B$17,CD96)),MAX($CC$8:CC95)+1,0)</f>
        <v>88</v>
      </c>
      <c r="CD96" s="7" t="s">
        <v>183</v>
      </c>
      <c r="CG96" s="35" t="str">
        <f>IFERROR(VLOOKUP(ROWS($CD$9:CD96),$CC$9:$CD$162,2,0),"")</f>
        <v>2 Handsprings 1 – 2 feet</v>
      </c>
      <c r="CK96" s="35">
        <f>IF(ISNUMBER(SEARCH($B$18,CL96)),MAX($CK$8:CK95)+1,0)</f>
        <v>88</v>
      </c>
      <c r="CL96" s="7" t="s">
        <v>183</v>
      </c>
      <c r="CO96" s="35" t="str">
        <f>IFERROR(VLOOKUP(ROWS($CL$9:CL96),$CK$9:$CL$162,2,0),"")</f>
        <v>2 Handsprings 1 – 2 feet</v>
      </c>
    </row>
    <row r="97" spans="17:93" x14ac:dyDescent="0.2">
      <c r="Q97" s="22">
        <f>IF(ISNUMBER(SEARCH($B$9,R97)),MAX($Q$8:Q96)+1,0)</f>
        <v>89</v>
      </c>
      <c r="R97" s="9" t="s">
        <v>182</v>
      </c>
      <c r="U97" s="22" t="str">
        <f>IFERROR(VLOOKUP(ROWS($R$9:R97),$Q$9:$R$162,2,0),"")</f>
        <v>Handspring, Roundoff, Flic</v>
      </c>
      <c r="Y97" s="22">
        <f>IF(ISNUMBER(SEARCH($B$10,Z97)),MAX($Y$8:Y96)+1,0)</f>
        <v>89</v>
      </c>
      <c r="Z97" s="9" t="s">
        <v>182</v>
      </c>
      <c r="AC97" s="22" t="str">
        <f>IFERROR(VLOOKUP(ROWS($Z$9:Z97),$Y$9:$Z$162,2,0),"")</f>
        <v>Handspring, Roundoff, Flic</v>
      </c>
      <c r="AG97" s="22">
        <f>IF(ISNUMBER(SEARCH($B$11,AH97)),MAX($AG$8:AG96)+1,0)</f>
        <v>89</v>
      </c>
      <c r="AH97" s="9" t="s">
        <v>182</v>
      </c>
      <c r="AK97" s="22" t="str">
        <f>IFERROR(VLOOKUP(ROWS($AH$9:AH97),$AG$9:$AH$162,2,0),"")</f>
        <v>Handspring, Roundoff, Flic</v>
      </c>
      <c r="AO97" s="22">
        <f>IF(ISNUMBER(SEARCH($B$12,AP97)),MAX($AO$8:AO96)+1,0)</f>
        <v>89</v>
      </c>
      <c r="AP97" s="9" t="s">
        <v>182</v>
      </c>
      <c r="AS97" s="22" t="str">
        <f>IFERROR(VLOOKUP(ROWS($AP$9:AP97),$AO$9:$AP$162,2,0),"")</f>
        <v>Handspring, Roundoff, Flic</v>
      </c>
      <c r="AW97" s="35">
        <f>IF(ISNUMBER(SEARCH($B$13,AX97)),MAX($AW$8:AW96)+1,0)</f>
        <v>89</v>
      </c>
      <c r="AX97" s="9" t="s">
        <v>182</v>
      </c>
      <c r="BA97" s="35" t="str">
        <f>IFERROR(VLOOKUP(ROWS($AX$9:AX97),$AW$9:$AX$162,2,0),"")</f>
        <v>Handspring, Roundoff, Flic</v>
      </c>
      <c r="BE97" s="35">
        <f>IF(ISNUMBER(SEARCH($B$14,BF97)),MAX($BE$8:BE96)+1,0)</f>
        <v>89</v>
      </c>
      <c r="BF97" s="9" t="s">
        <v>182</v>
      </c>
      <c r="BI97" s="35" t="str">
        <f>IFERROR(VLOOKUP(ROWS($BF$9:BF97),$BE$9:$BF$162,2,0),"")</f>
        <v>Handspring, Roundoff, Flic</v>
      </c>
      <c r="BM97" s="35">
        <f>IF(ISNUMBER(SEARCH($B$15,BN97)),MAX($BM$8:BM96)+1,0)</f>
        <v>89</v>
      </c>
      <c r="BN97" s="9" t="s">
        <v>182</v>
      </c>
      <c r="BQ97" s="35" t="str">
        <f>IFERROR(VLOOKUP(ROWS($BN$9:BN97),$BM$9:$BN$162,2,0),"")</f>
        <v>Handspring, Roundoff, Flic</v>
      </c>
      <c r="BU97" s="35">
        <f>IF(ISNUMBER(SEARCH($B$16,BV97)),MAX($BU$8:BU96)+1,0)</f>
        <v>89</v>
      </c>
      <c r="BV97" s="9" t="s">
        <v>182</v>
      </c>
      <c r="BY97" s="35" t="str">
        <f>IFERROR(VLOOKUP(ROWS($BV$9:BV97),$BU$9:$BV$162,2,0),"")</f>
        <v>Handspring, Roundoff, Flic</v>
      </c>
      <c r="CC97" s="35">
        <f>IF(ISNUMBER(SEARCH($B$17,CD97)),MAX($CC$8:CC96)+1,0)</f>
        <v>89</v>
      </c>
      <c r="CD97" s="9" t="s">
        <v>182</v>
      </c>
      <c r="CG97" s="35" t="str">
        <f>IFERROR(VLOOKUP(ROWS($CD$9:CD97),$CC$9:$CD$162,2,0),"")</f>
        <v>Handspring, Roundoff, Flic</v>
      </c>
      <c r="CK97" s="35">
        <f>IF(ISNUMBER(SEARCH($B$18,CL97)),MAX($CK$8:CK96)+1,0)</f>
        <v>89</v>
      </c>
      <c r="CL97" s="9" t="s">
        <v>182</v>
      </c>
      <c r="CO97" s="35" t="str">
        <f>IFERROR(VLOOKUP(ROWS($CL$9:CL97),$CK$9:$CL$162,2,0),"")</f>
        <v>Handspring, Roundoff, Flic</v>
      </c>
    </row>
    <row r="98" spans="17:93" x14ac:dyDescent="0.2">
      <c r="Q98" s="22">
        <f>IF(ISNUMBER(SEARCH($B$9,R98)),MAX($Q$8:Q97)+1,0)</f>
        <v>90</v>
      </c>
      <c r="R98" s="4" t="s">
        <v>104</v>
      </c>
      <c r="U98" s="22" t="str">
        <f>IFERROR(VLOOKUP(ROWS($R$9:R98),$Q$9:$R$162,2,0),"")</f>
        <v>Split leap or jump (180° split)</v>
      </c>
      <c r="Y98" s="22">
        <f>IF(ISNUMBER(SEARCH($B$10,Z98)),MAX($Y$8:Y97)+1,0)</f>
        <v>90</v>
      </c>
      <c r="Z98" s="4" t="s">
        <v>104</v>
      </c>
      <c r="AC98" s="22" t="str">
        <f>IFERROR(VLOOKUP(ROWS($Z$9:Z98),$Y$9:$Z$162,2,0),"")</f>
        <v>Split leap or jump (180° split)</v>
      </c>
      <c r="AG98" s="22">
        <f>IF(ISNUMBER(SEARCH($B$11,AH98)),MAX($AG$8:AG97)+1,0)</f>
        <v>90</v>
      </c>
      <c r="AH98" s="4" t="s">
        <v>104</v>
      </c>
      <c r="AK98" s="22" t="str">
        <f>IFERROR(VLOOKUP(ROWS($AH$9:AH98),$AG$9:$AH$162,2,0),"")</f>
        <v>Split leap or jump (180° split)</v>
      </c>
      <c r="AO98" s="22">
        <f>IF(ISNUMBER(SEARCH($B$12,AP98)),MAX($AO$8:AO97)+1,0)</f>
        <v>90</v>
      </c>
      <c r="AP98" s="4" t="s">
        <v>104</v>
      </c>
      <c r="AS98" s="22" t="str">
        <f>IFERROR(VLOOKUP(ROWS($AP$9:AP98),$AO$9:$AP$162,2,0),"")</f>
        <v>Split leap or jump (180° split)</v>
      </c>
      <c r="AW98" s="35">
        <f>IF(ISNUMBER(SEARCH($B$13,AX98)),MAX($AW$8:AW97)+1,0)</f>
        <v>90</v>
      </c>
      <c r="AX98" s="4" t="s">
        <v>104</v>
      </c>
      <c r="BA98" s="35" t="str">
        <f>IFERROR(VLOOKUP(ROWS($AX$9:AX98),$AW$9:$AX$162,2,0),"")</f>
        <v>Split leap or jump (180° split)</v>
      </c>
      <c r="BE98" s="35">
        <f>IF(ISNUMBER(SEARCH($B$14,BF98)),MAX($BE$8:BE97)+1,0)</f>
        <v>90</v>
      </c>
      <c r="BF98" s="4" t="s">
        <v>104</v>
      </c>
      <c r="BI98" s="35" t="str">
        <f>IFERROR(VLOOKUP(ROWS($BF$9:BF98),$BE$9:$BF$162,2,0),"")</f>
        <v>Split leap or jump (180° split)</v>
      </c>
      <c r="BM98" s="35">
        <f>IF(ISNUMBER(SEARCH($B$15,BN98)),MAX($BM$8:BM97)+1,0)</f>
        <v>90</v>
      </c>
      <c r="BN98" s="4" t="s">
        <v>104</v>
      </c>
      <c r="BQ98" s="35" t="str">
        <f>IFERROR(VLOOKUP(ROWS($BN$9:BN98),$BM$9:$BN$162,2,0),"")</f>
        <v>Split leap or jump (180° split)</v>
      </c>
      <c r="BU98" s="35">
        <f>IF(ISNUMBER(SEARCH($B$16,BV98)),MAX($BU$8:BU97)+1,0)</f>
        <v>90</v>
      </c>
      <c r="BV98" s="4" t="s">
        <v>104</v>
      </c>
      <c r="BY98" s="35" t="str">
        <f>IFERROR(VLOOKUP(ROWS($BV$9:BV98),$BU$9:$BV$162,2,0),"")</f>
        <v>Split leap or jump (180° split)</v>
      </c>
      <c r="CC98" s="35">
        <f>IF(ISNUMBER(SEARCH($B$17,CD98)),MAX($CC$8:CC97)+1,0)</f>
        <v>90</v>
      </c>
      <c r="CD98" s="4" t="s">
        <v>104</v>
      </c>
      <c r="CG98" s="35" t="str">
        <f>IFERROR(VLOOKUP(ROWS($CD$9:CD98),$CC$9:$CD$162,2,0),"")</f>
        <v>Split leap or jump (180° split)</v>
      </c>
      <c r="CK98" s="35">
        <f>IF(ISNUMBER(SEARCH($B$18,CL98)),MAX($CK$8:CK97)+1,0)</f>
        <v>90</v>
      </c>
      <c r="CL98" s="4" t="s">
        <v>104</v>
      </c>
      <c r="CO98" s="35" t="str">
        <f>IFERROR(VLOOKUP(ROWS($CL$9:CL98),$CK$9:$CL$162,2,0),"")</f>
        <v>Split leap or jump (180° split)</v>
      </c>
    </row>
    <row r="99" spans="17:93" x14ac:dyDescent="0.2">
      <c r="Q99" s="22">
        <f>IF(ISNUMBER(SEARCH($B$9,R99)),MAX($Q$8:Q98)+1,0)</f>
        <v>91</v>
      </c>
      <c r="R99" s="4" t="s">
        <v>119</v>
      </c>
      <c r="U99" s="22" t="str">
        <f>IFERROR(VLOOKUP(ROWS($R$9:R99),$Q$9:$R$162,2,0),"")</f>
        <v>Change leg split leap or jump ↓(180° split)</v>
      </c>
      <c r="Y99" s="22">
        <f>IF(ISNUMBER(SEARCH($B$10,Z99)),MAX($Y$8:Y98)+1,0)</f>
        <v>91</v>
      </c>
      <c r="Z99" s="4" t="s">
        <v>119</v>
      </c>
      <c r="AC99" s="22" t="str">
        <f>IFERROR(VLOOKUP(ROWS($Z$9:Z99),$Y$9:$Z$162,2,0),"")</f>
        <v>Change leg split leap or jump ↓(180° split)</v>
      </c>
      <c r="AG99" s="22">
        <f>IF(ISNUMBER(SEARCH($B$11,AH99)),MAX($AG$8:AG98)+1,0)</f>
        <v>91</v>
      </c>
      <c r="AH99" s="4" t="s">
        <v>119</v>
      </c>
      <c r="AK99" s="22" t="str">
        <f>IFERROR(VLOOKUP(ROWS($AH$9:AH99),$AG$9:$AH$162,2,0),"")</f>
        <v>Change leg split leap or jump ↓(180° split)</v>
      </c>
      <c r="AO99" s="22">
        <f>IF(ISNUMBER(SEARCH($B$12,AP99)),MAX($AO$8:AO98)+1,0)</f>
        <v>91</v>
      </c>
      <c r="AP99" s="4" t="s">
        <v>119</v>
      </c>
      <c r="AS99" s="22" t="str">
        <f>IFERROR(VLOOKUP(ROWS($AP$9:AP99),$AO$9:$AP$162,2,0),"")</f>
        <v>Change leg split leap or jump ↓(180° split)</v>
      </c>
      <c r="AW99" s="35">
        <f>IF(ISNUMBER(SEARCH($B$13,AX99)),MAX($AW$8:AW98)+1,0)</f>
        <v>91</v>
      </c>
      <c r="AX99" s="4" t="s">
        <v>119</v>
      </c>
      <c r="BA99" s="35" t="str">
        <f>IFERROR(VLOOKUP(ROWS($AX$9:AX99),$AW$9:$AX$162,2,0),"")</f>
        <v>Change leg split leap or jump ↓(180° split)</v>
      </c>
      <c r="BE99" s="35">
        <f>IF(ISNUMBER(SEARCH($B$14,BF99)),MAX($BE$8:BE98)+1,0)</f>
        <v>91</v>
      </c>
      <c r="BF99" s="4" t="s">
        <v>119</v>
      </c>
      <c r="BI99" s="35" t="str">
        <f>IFERROR(VLOOKUP(ROWS($BF$9:BF99),$BE$9:$BF$162,2,0),"")</f>
        <v>Change leg split leap or jump ↓(180° split)</v>
      </c>
      <c r="BM99" s="35">
        <f>IF(ISNUMBER(SEARCH($B$15,BN99)),MAX($BM$8:BM98)+1,0)</f>
        <v>91</v>
      </c>
      <c r="BN99" s="4" t="s">
        <v>119</v>
      </c>
      <c r="BQ99" s="35" t="str">
        <f>IFERROR(VLOOKUP(ROWS($BN$9:BN99),$BM$9:$BN$162,2,0),"")</f>
        <v>Change leg split leap or jump ↓(180° split)</v>
      </c>
      <c r="BU99" s="35">
        <f>IF(ISNUMBER(SEARCH($B$16,BV99)),MAX($BU$8:BU98)+1,0)</f>
        <v>91</v>
      </c>
      <c r="BV99" s="4" t="s">
        <v>119</v>
      </c>
      <c r="BY99" s="35" t="str">
        <f>IFERROR(VLOOKUP(ROWS($BV$9:BV99),$BU$9:$BV$162,2,0),"")</f>
        <v>Change leg split leap or jump ↓(180° split)</v>
      </c>
      <c r="CC99" s="35">
        <f>IF(ISNUMBER(SEARCH($B$17,CD99)),MAX($CC$8:CC98)+1,0)</f>
        <v>91</v>
      </c>
      <c r="CD99" s="4" t="s">
        <v>119</v>
      </c>
      <c r="CG99" s="35" t="str">
        <f>IFERROR(VLOOKUP(ROWS($CD$9:CD99),$CC$9:$CD$162,2,0),"")</f>
        <v>Change leg split leap or jump ↓(180° split)</v>
      </c>
      <c r="CK99" s="35">
        <f>IF(ISNUMBER(SEARCH($B$18,CL99)),MAX($CK$8:CK98)+1,0)</f>
        <v>91</v>
      </c>
      <c r="CL99" s="4" t="s">
        <v>119</v>
      </c>
      <c r="CO99" s="35" t="str">
        <f>IFERROR(VLOOKUP(ROWS($CL$9:CL99),$CK$9:$CL$162,2,0),"")</f>
        <v>Change leg split leap or jump ↓(180° split)</v>
      </c>
    </row>
    <row r="100" spans="17:93" x14ac:dyDescent="0.2">
      <c r="Q100" s="22">
        <f>IF(ISNUMBER(SEARCH($B$9,R100)),MAX($Q$8:Q99)+1,0)</f>
        <v>92</v>
      </c>
      <c r="R100" s="4" t="s">
        <v>105</v>
      </c>
      <c r="U100" s="22" t="str">
        <f>IFERROR(VLOOKUP(ROWS($R$9:R100),$Q$9:$R$162,2,0),"")</f>
        <v>Sissone</v>
      </c>
      <c r="Y100" s="22">
        <f>IF(ISNUMBER(SEARCH($B$10,Z100)),MAX($Y$8:Y99)+1,0)</f>
        <v>92</v>
      </c>
      <c r="Z100" s="4" t="s">
        <v>105</v>
      </c>
      <c r="AC100" s="22" t="str">
        <f>IFERROR(VLOOKUP(ROWS($Z$9:Z100),$Y$9:$Z$162,2,0),"")</f>
        <v>Sissone</v>
      </c>
      <c r="AG100" s="22">
        <f>IF(ISNUMBER(SEARCH($B$11,AH100)),MAX($AG$8:AG99)+1,0)</f>
        <v>92</v>
      </c>
      <c r="AH100" s="4" t="s">
        <v>105</v>
      </c>
      <c r="AK100" s="22" t="str">
        <f>IFERROR(VLOOKUP(ROWS($AH$9:AH100),$AG$9:$AH$162,2,0),"")</f>
        <v>Sissone</v>
      </c>
      <c r="AO100" s="22">
        <f>IF(ISNUMBER(SEARCH($B$12,AP100)),MAX($AO$8:AO99)+1,0)</f>
        <v>92</v>
      </c>
      <c r="AP100" s="4" t="s">
        <v>105</v>
      </c>
      <c r="AS100" s="22" t="str">
        <f>IFERROR(VLOOKUP(ROWS($AP$9:AP100),$AO$9:$AP$162,2,0),"")</f>
        <v>Sissone</v>
      </c>
      <c r="AW100" s="35">
        <f>IF(ISNUMBER(SEARCH($B$13,AX100)),MAX($AW$8:AW99)+1,0)</f>
        <v>92</v>
      </c>
      <c r="AX100" s="4" t="s">
        <v>105</v>
      </c>
      <c r="BA100" s="35" t="str">
        <f>IFERROR(VLOOKUP(ROWS($AX$9:AX100),$AW$9:$AX$162,2,0),"")</f>
        <v>Sissone</v>
      </c>
      <c r="BE100" s="35">
        <f>IF(ISNUMBER(SEARCH($B$14,BF100)),MAX($BE$8:BE99)+1,0)</f>
        <v>92</v>
      </c>
      <c r="BF100" s="4" t="s">
        <v>105</v>
      </c>
      <c r="BI100" s="35" t="str">
        <f>IFERROR(VLOOKUP(ROWS($BF$9:BF100),$BE$9:$BF$162,2,0),"")</f>
        <v>Sissone</v>
      </c>
      <c r="BM100" s="35">
        <f>IF(ISNUMBER(SEARCH($B$15,BN100)),MAX($BM$8:BM99)+1,0)</f>
        <v>92</v>
      </c>
      <c r="BN100" s="4" t="s">
        <v>105</v>
      </c>
      <c r="BQ100" s="35" t="str">
        <f>IFERROR(VLOOKUP(ROWS($BN$9:BN100),$BM$9:$BN$162,2,0),"")</f>
        <v>Sissone</v>
      </c>
      <c r="BU100" s="35">
        <f>IF(ISNUMBER(SEARCH($B$16,BV100)),MAX($BU$8:BU99)+1,0)</f>
        <v>92</v>
      </c>
      <c r="BV100" s="4" t="s">
        <v>105</v>
      </c>
      <c r="BY100" s="35" t="str">
        <f>IFERROR(VLOOKUP(ROWS($BV$9:BV100),$BU$9:$BV$162,2,0),"")</f>
        <v>Sissone</v>
      </c>
      <c r="CC100" s="35">
        <f>IF(ISNUMBER(SEARCH($B$17,CD100)),MAX($CC$8:CC99)+1,0)</f>
        <v>92</v>
      </c>
      <c r="CD100" s="4" t="s">
        <v>105</v>
      </c>
      <c r="CG100" s="35" t="str">
        <f>IFERROR(VLOOKUP(ROWS($CD$9:CD100),$CC$9:$CD$162,2,0),"")</f>
        <v>Sissone</v>
      </c>
      <c r="CK100" s="35">
        <f>IF(ISNUMBER(SEARCH($B$18,CL100)),MAX($CK$8:CK99)+1,0)</f>
        <v>92</v>
      </c>
      <c r="CL100" s="4" t="s">
        <v>105</v>
      </c>
      <c r="CO100" s="35" t="str">
        <f>IFERROR(VLOOKUP(ROWS($CL$9:CL100),$CK$9:$CL$162,2,0),"")</f>
        <v>Sissone</v>
      </c>
    </row>
    <row r="101" spans="17:93" x14ac:dyDescent="0.2">
      <c r="Q101" s="22">
        <f>IF(ISNUMBER(SEARCH($B$9,R101)),MAX($Q$8:Q100)+1,0)</f>
        <v>93</v>
      </c>
      <c r="R101" s="4" t="s">
        <v>106</v>
      </c>
      <c r="U101" s="22" t="str">
        <f>IFERROR(VLOOKUP(ROWS($R$9:R101),$Q$9:$R$162,2,0),"")</f>
        <v>Cat leap full turn</v>
      </c>
      <c r="Y101" s="22">
        <f>IF(ISNUMBER(SEARCH($B$10,Z101)),MAX($Y$8:Y100)+1,0)</f>
        <v>93</v>
      </c>
      <c r="Z101" s="4" t="s">
        <v>106</v>
      </c>
      <c r="AC101" s="22" t="str">
        <f>IFERROR(VLOOKUP(ROWS($Z$9:Z101),$Y$9:$Z$162,2,0),"")</f>
        <v>Cat leap full turn</v>
      </c>
      <c r="AG101" s="22">
        <f>IF(ISNUMBER(SEARCH($B$11,AH101)),MAX($AG$8:AG100)+1,0)</f>
        <v>93</v>
      </c>
      <c r="AH101" s="4" t="s">
        <v>106</v>
      </c>
      <c r="AK101" s="22" t="str">
        <f>IFERROR(VLOOKUP(ROWS($AH$9:AH101),$AG$9:$AH$162,2,0),"")</f>
        <v>Cat leap full turn</v>
      </c>
      <c r="AO101" s="22">
        <f>IF(ISNUMBER(SEARCH($B$12,AP101)),MAX($AO$8:AO100)+1,0)</f>
        <v>93</v>
      </c>
      <c r="AP101" s="4" t="s">
        <v>106</v>
      </c>
      <c r="AS101" s="22" t="str">
        <f>IFERROR(VLOOKUP(ROWS($AP$9:AP101),$AO$9:$AP$162,2,0),"")</f>
        <v>Cat leap full turn</v>
      </c>
      <c r="AW101" s="35">
        <f>IF(ISNUMBER(SEARCH($B$13,AX101)),MAX($AW$8:AW100)+1,0)</f>
        <v>93</v>
      </c>
      <c r="AX101" s="4" t="s">
        <v>106</v>
      </c>
      <c r="BA101" s="35" t="str">
        <f>IFERROR(VLOOKUP(ROWS($AX$9:AX101),$AW$9:$AX$162,2,0),"")</f>
        <v>Cat leap full turn</v>
      </c>
      <c r="BE101" s="35">
        <f>IF(ISNUMBER(SEARCH($B$14,BF101)),MAX($BE$8:BE100)+1,0)</f>
        <v>93</v>
      </c>
      <c r="BF101" s="4" t="s">
        <v>106</v>
      </c>
      <c r="BI101" s="35" t="str">
        <f>IFERROR(VLOOKUP(ROWS($BF$9:BF101),$BE$9:$BF$162,2,0),"")</f>
        <v>Cat leap full turn</v>
      </c>
      <c r="BM101" s="35">
        <f>IF(ISNUMBER(SEARCH($B$15,BN101)),MAX($BM$8:BM100)+1,0)</f>
        <v>93</v>
      </c>
      <c r="BN101" s="4" t="s">
        <v>106</v>
      </c>
      <c r="BQ101" s="35" t="str">
        <f>IFERROR(VLOOKUP(ROWS($BN$9:BN101),$BM$9:$BN$162,2,0),"")</f>
        <v>Cat leap full turn</v>
      </c>
      <c r="BU101" s="35">
        <f>IF(ISNUMBER(SEARCH($B$16,BV101)),MAX($BU$8:BU100)+1,0)</f>
        <v>93</v>
      </c>
      <c r="BV101" s="4" t="s">
        <v>106</v>
      </c>
      <c r="BY101" s="35" t="str">
        <f>IFERROR(VLOOKUP(ROWS($BV$9:BV101),$BU$9:$BV$162,2,0),"")</f>
        <v>Cat leap full turn</v>
      </c>
      <c r="CC101" s="35">
        <f>IF(ISNUMBER(SEARCH($B$17,CD101)),MAX($CC$8:CC100)+1,0)</f>
        <v>93</v>
      </c>
      <c r="CD101" s="4" t="s">
        <v>106</v>
      </c>
      <c r="CG101" s="35" t="str">
        <f>IFERROR(VLOOKUP(ROWS($CD$9:CD101),$CC$9:$CD$162,2,0),"")</f>
        <v>Cat leap full turn</v>
      </c>
      <c r="CK101" s="35">
        <f>IF(ISNUMBER(SEARCH($B$18,CL101)),MAX($CK$8:CK100)+1,0)</f>
        <v>93</v>
      </c>
      <c r="CL101" s="4" t="s">
        <v>106</v>
      </c>
      <c r="CO101" s="35" t="str">
        <f>IFERROR(VLOOKUP(ROWS($CL$9:CL101),$CK$9:$CL$162,2,0),"")</f>
        <v>Cat leap full turn</v>
      </c>
    </row>
    <row r="102" spans="17:93" x14ac:dyDescent="0.2">
      <c r="Q102" s="22">
        <f>IF(ISNUMBER(SEARCH($B$9,R102)),MAX($Q$8:Q101)+1,0)</f>
        <v>94</v>
      </c>
      <c r="R102" s="4" t="s">
        <v>107</v>
      </c>
      <c r="U102" s="22" t="str">
        <f>IFERROR(VLOOKUP(ROWS($R$9:R102),$Q$9:$R$162,2,0),"")</f>
        <v xml:space="preserve">Jump double turn  </v>
      </c>
      <c r="Y102" s="22">
        <f>IF(ISNUMBER(SEARCH($B$10,Z102)),MAX($Y$8:Y101)+1,0)</f>
        <v>94</v>
      </c>
      <c r="Z102" s="4" t="s">
        <v>107</v>
      </c>
      <c r="AC102" s="22" t="str">
        <f>IFERROR(VLOOKUP(ROWS($Z$9:Z102),$Y$9:$Z$162,2,0),"")</f>
        <v xml:space="preserve">Jump double turn  </v>
      </c>
      <c r="AG102" s="22">
        <f>IF(ISNUMBER(SEARCH($B$11,AH102)),MAX($AG$8:AG101)+1,0)</f>
        <v>94</v>
      </c>
      <c r="AH102" s="4" t="s">
        <v>107</v>
      </c>
      <c r="AK102" s="22" t="str">
        <f>IFERROR(VLOOKUP(ROWS($AH$9:AH102),$AG$9:$AH$162,2,0),"")</f>
        <v xml:space="preserve">Jump double turn  </v>
      </c>
      <c r="AO102" s="22">
        <f>IF(ISNUMBER(SEARCH($B$12,AP102)),MAX($AO$8:AO101)+1,0)</f>
        <v>94</v>
      </c>
      <c r="AP102" s="4" t="s">
        <v>107</v>
      </c>
      <c r="AS102" s="22" t="str">
        <f>IFERROR(VLOOKUP(ROWS($AP$9:AP102),$AO$9:$AP$162,2,0),"")</f>
        <v xml:space="preserve">Jump double turn  </v>
      </c>
      <c r="AW102" s="35">
        <f>IF(ISNUMBER(SEARCH($B$13,AX102)),MAX($AW$8:AW101)+1,0)</f>
        <v>94</v>
      </c>
      <c r="AX102" s="4" t="s">
        <v>107</v>
      </c>
      <c r="BA102" s="35" t="str">
        <f>IFERROR(VLOOKUP(ROWS($AX$9:AX102),$AW$9:$AX$162,2,0),"")</f>
        <v xml:space="preserve">Jump double turn  </v>
      </c>
      <c r="BE102" s="35">
        <f>IF(ISNUMBER(SEARCH($B$14,BF102)),MAX($BE$8:BE101)+1,0)</f>
        <v>94</v>
      </c>
      <c r="BF102" s="4" t="s">
        <v>107</v>
      </c>
      <c r="BI102" s="35" t="str">
        <f>IFERROR(VLOOKUP(ROWS($BF$9:BF102),$BE$9:$BF$162,2,0),"")</f>
        <v xml:space="preserve">Jump double turn  </v>
      </c>
      <c r="BM102" s="35">
        <f>IF(ISNUMBER(SEARCH($B$15,BN102)),MAX($BM$8:BM101)+1,0)</f>
        <v>94</v>
      </c>
      <c r="BN102" s="4" t="s">
        <v>107</v>
      </c>
      <c r="BQ102" s="35" t="str">
        <f>IFERROR(VLOOKUP(ROWS($BN$9:BN102),$BM$9:$BN$162,2,0),"")</f>
        <v xml:space="preserve">Jump double turn  </v>
      </c>
      <c r="BU102" s="35">
        <f>IF(ISNUMBER(SEARCH($B$16,BV102)),MAX($BU$8:BU101)+1,0)</f>
        <v>94</v>
      </c>
      <c r="BV102" s="4" t="s">
        <v>107</v>
      </c>
      <c r="BY102" s="35" t="str">
        <f>IFERROR(VLOOKUP(ROWS($BV$9:BV102),$BU$9:$BV$162,2,0),"")</f>
        <v xml:space="preserve">Jump double turn  </v>
      </c>
      <c r="CC102" s="35">
        <f>IF(ISNUMBER(SEARCH($B$17,CD102)),MAX($CC$8:CC101)+1,0)</f>
        <v>94</v>
      </c>
      <c r="CD102" s="4" t="s">
        <v>107</v>
      </c>
      <c r="CG102" s="35" t="str">
        <f>IFERROR(VLOOKUP(ROWS($CD$9:CD102),$CC$9:$CD$162,2,0),"")</f>
        <v xml:space="preserve">Jump double turn  </v>
      </c>
      <c r="CK102" s="35">
        <f>IF(ISNUMBER(SEARCH($B$18,CL102)),MAX($CK$8:CK101)+1,0)</f>
        <v>94</v>
      </c>
      <c r="CL102" s="4" t="s">
        <v>107</v>
      </c>
      <c r="CO102" s="35" t="str">
        <f>IFERROR(VLOOKUP(ROWS($CL$9:CL102),$CK$9:$CL$162,2,0),"")</f>
        <v xml:space="preserve">Jump double turn  </v>
      </c>
    </row>
    <row r="103" spans="17:93" x14ac:dyDescent="0.2">
      <c r="Q103" s="22">
        <f>IF(ISNUMBER(SEARCH($B$9,R103)),MAX($Q$8:Q102)+1,0)</f>
        <v>95</v>
      </c>
      <c r="R103" s="4" t="s">
        <v>108</v>
      </c>
      <c r="U103" s="22" t="str">
        <f>IFERROR(VLOOKUP(ROWS($R$9:R103),$Q$9:$R$162,2,0),"")</f>
        <v>Jump to Prone</v>
      </c>
      <c r="Y103" s="22">
        <f>IF(ISNUMBER(SEARCH($B$10,Z103)),MAX($Y$8:Y102)+1,0)</f>
        <v>95</v>
      </c>
      <c r="Z103" s="4" t="s">
        <v>108</v>
      </c>
      <c r="AC103" s="22" t="str">
        <f>IFERROR(VLOOKUP(ROWS($Z$9:Z103),$Y$9:$Z$162,2,0),"")</f>
        <v>Jump to Prone</v>
      </c>
      <c r="AG103" s="22">
        <f>IF(ISNUMBER(SEARCH($B$11,AH103)),MAX($AG$8:AG102)+1,0)</f>
        <v>95</v>
      </c>
      <c r="AH103" s="4" t="s">
        <v>108</v>
      </c>
      <c r="AK103" s="22" t="str">
        <f>IFERROR(VLOOKUP(ROWS($AH$9:AH103),$AG$9:$AH$162,2,0),"")</f>
        <v>Jump to Prone</v>
      </c>
      <c r="AO103" s="22">
        <f>IF(ISNUMBER(SEARCH($B$12,AP103)),MAX($AO$8:AO102)+1,0)</f>
        <v>95</v>
      </c>
      <c r="AP103" s="4" t="s">
        <v>108</v>
      </c>
      <c r="AS103" s="22" t="str">
        <f>IFERROR(VLOOKUP(ROWS($AP$9:AP103),$AO$9:$AP$162,2,0),"")</f>
        <v>Jump to Prone</v>
      </c>
      <c r="AW103" s="35">
        <f>IF(ISNUMBER(SEARCH($B$13,AX103)),MAX($AW$8:AW102)+1,0)</f>
        <v>95</v>
      </c>
      <c r="AX103" s="4" t="s">
        <v>108</v>
      </c>
      <c r="BA103" s="35" t="str">
        <f>IFERROR(VLOOKUP(ROWS($AX$9:AX103),$AW$9:$AX$162,2,0),"")</f>
        <v>Jump to Prone</v>
      </c>
      <c r="BE103" s="35">
        <f>IF(ISNUMBER(SEARCH($B$14,BF103)),MAX($BE$8:BE102)+1,0)</f>
        <v>95</v>
      </c>
      <c r="BF103" s="4" t="s">
        <v>108</v>
      </c>
      <c r="BI103" s="35" t="str">
        <f>IFERROR(VLOOKUP(ROWS($BF$9:BF103),$BE$9:$BF$162,2,0),"")</f>
        <v>Jump to Prone</v>
      </c>
      <c r="BM103" s="35">
        <f>IF(ISNUMBER(SEARCH($B$15,BN103)),MAX($BM$8:BM102)+1,0)</f>
        <v>95</v>
      </c>
      <c r="BN103" s="4" t="s">
        <v>108</v>
      </c>
      <c r="BQ103" s="35" t="str">
        <f>IFERROR(VLOOKUP(ROWS($BN$9:BN103),$BM$9:$BN$162,2,0),"")</f>
        <v>Jump to Prone</v>
      </c>
      <c r="BU103" s="35">
        <f>IF(ISNUMBER(SEARCH($B$16,BV103)),MAX($BU$8:BU102)+1,0)</f>
        <v>95</v>
      </c>
      <c r="BV103" s="4" t="s">
        <v>108</v>
      </c>
      <c r="BY103" s="35" t="str">
        <f>IFERROR(VLOOKUP(ROWS($BV$9:BV103),$BU$9:$BV$162,2,0),"")</f>
        <v>Jump to Prone</v>
      </c>
      <c r="CC103" s="35">
        <f>IF(ISNUMBER(SEARCH($B$17,CD103)),MAX($CC$8:CC102)+1,0)</f>
        <v>95</v>
      </c>
      <c r="CD103" s="4" t="s">
        <v>108</v>
      </c>
      <c r="CG103" s="35" t="str">
        <f>IFERROR(VLOOKUP(ROWS($CD$9:CD103),$CC$9:$CD$162,2,0),"")</f>
        <v>Jump to Prone</v>
      </c>
      <c r="CK103" s="35">
        <f>IF(ISNUMBER(SEARCH($B$18,CL103)),MAX($CK$8:CK102)+1,0)</f>
        <v>95</v>
      </c>
      <c r="CL103" s="4" t="s">
        <v>108</v>
      </c>
      <c r="CO103" s="35" t="str">
        <f>IFERROR(VLOOKUP(ROWS($CL$9:CL103),$CK$9:$CL$162,2,0),"")</f>
        <v>Jump to Prone</v>
      </c>
    </row>
    <row r="104" spans="17:93" x14ac:dyDescent="0.2">
      <c r="Q104" s="22">
        <f>IF(ISNUMBER(SEARCH($B$9,R104)),MAX($Q$8:Q103)+1,0)</f>
        <v>96</v>
      </c>
      <c r="R104" s="4" t="s">
        <v>109</v>
      </c>
      <c r="U104" s="22" t="str">
        <f>IFERROR(VLOOKUP(ROWS($R$9:R104),$Q$9:$R$162,2,0),"")</f>
        <v>Straddle jump (feet hip high)</v>
      </c>
      <c r="Y104" s="22">
        <f>IF(ISNUMBER(SEARCH($B$10,Z104)),MAX($Y$8:Y103)+1,0)</f>
        <v>96</v>
      </c>
      <c r="Z104" s="4" t="s">
        <v>109</v>
      </c>
      <c r="AC104" s="22" t="str">
        <f>IFERROR(VLOOKUP(ROWS($Z$9:Z104),$Y$9:$Z$162,2,0),"")</f>
        <v>Straddle jump (feet hip high)</v>
      </c>
      <c r="AG104" s="22">
        <f>IF(ISNUMBER(SEARCH($B$11,AH104)),MAX($AG$8:AG103)+1,0)</f>
        <v>96</v>
      </c>
      <c r="AH104" s="4" t="s">
        <v>109</v>
      </c>
      <c r="AK104" s="22" t="str">
        <f>IFERROR(VLOOKUP(ROWS($AH$9:AH104),$AG$9:$AH$162,2,0),"")</f>
        <v>Straddle jump (feet hip high)</v>
      </c>
      <c r="AO104" s="22">
        <f>IF(ISNUMBER(SEARCH($B$12,AP104)),MAX($AO$8:AO103)+1,0)</f>
        <v>96</v>
      </c>
      <c r="AP104" s="4" t="s">
        <v>109</v>
      </c>
      <c r="AS104" s="22" t="str">
        <f>IFERROR(VLOOKUP(ROWS($AP$9:AP104),$AO$9:$AP$162,2,0),"")</f>
        <v>Straddle jump (feet hip high)</v>
      </c>
      <c r="AW104" s="35">
        <f>IF(ISNUMBER(SEARCH($B$13,AX104)),MAX($AW$8:AW103)+1,0)</f>
        <v>96</v>
      </c>
      <c r="AX104" s="4" t="s">
        <v>109</v>
      </c>
      <c r="BA104" s="35" t="str">
        <f>IFERROR(VLOOKUP(ROWS($AX$9:AX104),$AW$9:$AX$162,2,0),"")</f>
        <v>Straddle jump (feet hip high)</v>
      </c>
      <c r="BE104" s="35">
        <f>IF(ISNUMBER(SEARCH($B$14,BF104)),MAX($BE$8:BE103)+1,0)</f>
        <v>96</v>
      </c>
      <c r="BF104" s="4" t="s">
        <v>109</v>
      </c>
      <c r="BI104" s="35" t="str">
        <f>IFERROR(VLOOKUP(ROWS($BF$9:BF104),$BE$9:$BF$162,2,0),"")</f>
        <v>Straddle jump (feet hip high)</v>
      </c>
      <c r="BM104" s="35">
        <f>IF(ISNUMBER(SEARCH($B$15,BN104)),MAX($BM$8:BM103)+1,0)</f>
        <v>96</v>
      </c>
      <c r="BN104" s="4" t="s">
        <v>109</v>
      </c>
      <c r="BQ104" s="35" t="str">
        <f>IFERROR(VLOOKUP(ROWS($BN$9:BN104),$BM$9:$BN$162,2,0),"")</f>
        <v>Straddle jump (feet hip high)</v>
      </c>
      <c r="BU104" s="35">
        <f>IF(ISNUMBER(SEARCH($B$16,BV104)),MAX($BU$8:BU103)+1,0)</f>
        <v>96</v>
      </c>
      <c r="BV104" s="4" t="s">
        <v>109</v>
      </c>
      <c r="BY104" s="35" t="str">
        <f>IFERROR(VLOOKUP(ROWS($BV$9:BV104),$BU$9:$BV$162,2,0),"")</f>
        <v>Straddle jump (feet hip high)</v>
      </c>
      <c r="CC104" s="35">
        <f>IF(ISNUMBER(SEARCH($B$17,CD104)),MAX($CC$8:CC103)+1,0)</f>
        <v>96</v>
      </c>
      <c r="CD104" s="4" t="s">
        <v>109</v>
      </c>
      <c r="CG104" s="35" t="str">
        <f>IFERROR(VLOOKUP(ROWS($CD$9:CD104),$CC$9:$CD$162,2,0),"")</f>
        <v>Straddle jump (feet hip high)</v>
      </c>
      <c r="CK104" s="35">
        <f>IF(ISNUMBER(SEARCH($B$18,CL104)),MAX($CK$8:CK103)+1,0)</f>
        <v>96</v>
      </c>
      <c r="CL104" s="4" t="s">
        <v>109</v>
      </c>
      <c r="CO104" s="35" t="str">
        <f>IFERROR(VLOOKUP(ROWS($CL$9:CL104),$CK$9:$CL$162,2,0),"")</f>
        <v>Straddle jump (feet hip high)</v>
      </c>
    </row>
    <row r="105" spans="17:93" x14ac:dyDescent="0.2">
      <c r="Q105" s="22">
        <f>IF(ISNUMBER(SEARCH($B$9,R105)),MAX($Q$8:Q104)+1,0)</f>
        <v>97</v>
      </c>
      <c r="R105" s="4" t="s">
        <v>110</v>
      </c>
      <c r="U105" s="22" t="str">
        <f>IFERROR(VLOOKUP(ROWS($R$9:R105),$Q$9:$R$162,2,0),"")</f>
        <v>Tuck jump full turn</v>
      </c>
      <c r="Y105" s="22">
        <f>IF(ISNUMBER(SEARCH($B$10,Z105)),MAX($Y$8:Y104)+1,0)</f>
        <v>97</v>
      </c>
      <c r="Z105" s="4" t="s">
        <v>110</v>
      </c>
      <c r="AC105" s="22" t="str">
        <f>IFERROR(VLOOKUP(ROWS($Z$9:Z105),$Y$9:$Z$162,2,0),"")</f>
        <v>Tuck jump full turn</v>
      </c>
      <c r="AG105" s="22">
        <f>IF(ISNUMBER(SEARCH($B$11,AH105)),MAX($AG$8:AG104)+1,0)</f>
        <v>97</v>
      </c>
      <c r="AH105" s="4" t="s">
        <v>110</v>
      </c>
      <c r="AK105" s="22" t="str">
        <f>IFERROR(VLOOKUP(ROWS($AH$9:AH105),$AG$9:$AH$162,2,0),"")</f>
        <v>Tuck jump full turn</v>
      </c>
      <c r="AO105" s="22">
        <f>IF(ISNUMBER(SEARCH($B$12,AP105)),MAX($AO$8:AO104)+1,0)</f>
        <v>97</v>
      </c>
      <c r="AP105" s="4" t="s">
        <v>110</v>
      </c>
      <c r="AS105" s="22" t="str">
        <f>IFERROR(VLOOKUP(ROWS($AP$9:AP105),$AO$9:$AP$162,2,0),"")</f>
        <v>Tuck jump full turn</v>
      </c>
      <c r="AW105" s="35">
        <f>IF(ISNUMBER(SEARCH($B$13,AX105)),MAX($AW$8:AW104)+1,0)</f>
        <v>97</v>
      </c>
      <c r="AX105" s="4" t="s">
        <v>110</v>
      </c>
      <c r="BA105" s="35" t="str">
        <f>IFERROR(VLOOKUP(ROWS($AX$9:AX105),$AW$9:$AX$162,2,0),"")</f>
        <v>Tuck jump full turn</v>
      </c>
      <c r="BE105" s="35">
        <f>IF(ISNUMBER(SEARCH($B$14,BF105)),MAX($BE$8:BE104)+1,0)</f>
        <v>97</v>
      </c>
      <c r="BF105" s="4" t="s">
        <v>110</v>
      </c>
      <c r="BI105" s="35" t="str">
        <f>IFERROR(VLOOKUP(ROWS($BF$9:BF105),$BE$9:$BF$162,2,0),"")</f>
        <v>Tuck jump full turn</v>
      </c>
      <c r="BM105" s="35">
        <f>IF(ISNUMBER(SEARCH($B$15,BN105)),MAX($BM$8:BM104)+1,0)</f>
        <v>97</v>
      </c>
      <c r="BN105" s="4" t="s">
        <v>110</v>
      </c>
      <c r="BQ105" s="35" t="str">
        <f>IFERROR(VLOOKUP(ROWS($BN$9:BN105),$BM$9:$BN$162,2,0),"")</f>
        <v>Tuck jump full turn</v>
      </c>
      <c r="BU105" s="35">
        <f>IF(ISNUMBER(SEARCH($B$16,BV105)),MAX($BU$8:BU104)+1,0)</f>
        <v>97</v>
      </c>
      <c r="BV105" s="4" t="s">
        <v>110</v>
      </c>
      <c r="BY105" s="35" t="str">
        <f>IFERROR(VLOOKUP(ROWS($BV$9:BV105),$BU$9:$BV$162,2,0),"")</f>
        <v>Tuck jump full turn</v>
      </c>
      <c r="CC105" s="35">
        <f>IF(ISNUMBER(SEARCH($B$17,CD105)),MAX($CC$8:CC104)+1,0)</f>
        <v>97</v>
      </c>
      <c r="CD105" s="4" t="s">
        <v>110</v>
      </c>
      <c r="CG105" s="35" t="str">
        <f>IFERROR(VLOOKUP(ROWS($CD$9:CD105),$CC$9:$CD$162,2,0),"")</f>
        <v>Tuck jump full turn</v>
      </c>
      <c r="CK105" s="35">
        <f>IF(ISNUMBER(SEARCH($B$18,CL105)),MAX($CK$8:CK104)+1,0)</f>
        <v>97</v>
      </c>
      <c r="CL105" s="4" t="s">
        <v>110</v>
      </c>
      <c r="CO105" s="35" t="str">
        <f>IFERROR(VLOOKUP(ROWS($CL$9:CL105),$CK$9:$CL$162,2,0),"")</f>
        <v>Tuck jump full turn</v>
      </c>
    </row>
    <row r="106" spans="17:93" x14ac:dyDescent="0.2">
      <c r="Q106" s="22">
        <f>IF(ISNUMBER(SEARCH($B$9,R106)),MAX($Q$8:Q105)+1,0)</f>
        <v>98</v>
      </c>
      <c r="R106" s="4" t="s">
        <v>111</v>
      </c>
      <c r="U106" s="22" t="str">
        <f>IFERROR(VLOOKUP(ROWS($R$9:R106),$Q$9:$R$162,2,0),"")</f>
        <v>1½  Spin</v>
      </c>
      <c r="Y106" s="22">
        <f>IF(ISNUMBER(SEARCH($B$10,Z106)),MAX($Y$8:Y105)+1,0)</f>
        <v>98</v>
      </c>
      <c r="Z106" s="4" t="s">
        <v>111</v>
      </c>
      <c r="AC106" s="22" t="str">
        <f>IFERROR(VLOOKUP(ROWS($Z$9:Z106),$Y$9:$Z$162,2,0),"")</f>
        <v>1½  Spin</v>
      </c>
      <c r="AG106" s="22">
        <f>IF(ISNUMBER(SEARCH($B$11,AH106)),MAX($AG$8:AG105)+1,0)</f>
        <v>98</v>
      </c>
      <c r="AH106" s="4" t="s">
        <v>111</v>
      </c>
      <c r="AK106" s="22" t="str">
        <f>IFERROR(VLOOKUP(ROWS($AH$9:AH106),$AG$9:$AH$162,2,0),"")</f>
        <v>1½  Spin</v>
      </c>
      <c r="AO106" s="22">
        <f>IF(ISNUMBER(SEARCH($B$12,AP106)),MAX($AO$8:AO105)+1,0)</f>
        <v>98</v>
      </c>
      <c r="AP106" s="4" t="s">
        <v>111</v>
      </c>
      <c r="AS106" s="22" t="str">
        <f>IFERROR(VLOOKUP(ROWS($AP$9:AP106),$AO$9:$AP$162,2,0),"")</f>
        <v>1½  Spin</v>
      </c>
      <c r="AW106" s="35">
        <f>IF(ISNUMBER(SEARCH($B$13,AX106)),MAX($AW$8:AW105)+1,0)</f>
        <v>98</v>
      </c>
      <c r="AX106" s="4" t="s">
        <v>111</v>
      </c>
      <c r="BA106" s="35" t="str">
        <f>IFERROR(VLOOKUP(ROWS($AX$9:AX106),$AW$9:$AX$162,2,0),"")</f>
        <v>1½  Spin</v>
      </c>
      <c r="BE106" s="35">
        <f>IF(ISNUMBER(SEARCH($B$14,BF106)),MAX($BE$8:BE105)+1,0)</f>
        <v>98</v>
      </c>
      <c r="BF106" s="4" t="s">
        <v>111</v>
      </c>
      <c r="BI106" s="35" t="str">
        <f>IFERROR(VLOOKUP(ROWS($BF$9:BF106),$BE$9:$BF$162,2,0),"")</f>
        <v>1½  Spin</v>
      </c>
      <c r="BM106" s="35">
        <f>IF(ISNUMBER(SEARCH($B$15,BN106)),MAX($BM$8:BM105)+1,0)</f>
        <v>98</v>
      </c>
      <c r="BN106" s="4" t="s">
        <v>111</v>
      </c>
      <c r="BQ106" s="35" t="str">
        <f>IFERROR(VLOOKUP(ROWS($BN$9:BN106),$BM$9:$BN$162,2,0),"")</f>
        <v>1½  Spin</v>
      </c>
      <c r="BU106" s="35">
        <f>IF(ISNUMBER(SEARCH($B$16,BV106)),MAX($BU$8:BU105)+1,0)</f>
        <v>98</v>
      </c>
      <c r="BV106" s="4" t="s">
        <v>111</v>
      </c>
      <c r="BY106" s="35" t="str">
        <f>IFERROR(VLOOKUP(ROWS($BV$9:BV106),$BU$9:$BV$162,2,0),"")</f>
        <v>1½  Spin</v>
      </c>
      <c r="CC106" s="35">
        <f>IF(ISNUMBER(SEARCH($B$17,CD106)),MAX($CC$8:CC105)+1,0)</f>
        <v>98</v>
      </c>
      <c r="CD106" s="4" t="s">
        <v>111</v>
      </c>
      <c r="CG106" s="35" t="str">
        <f>IFERROR(VLOOKUP(ROWS($CD$9:CD106),$CC$9:$CD$162,2,0),"")</f>
        <v>1½  Spin</v>
      </c>
      <c r="CK106" s="35">
        <f>IF(ISNUMBER(SEARCH($B$18,CL106)),MAX($CK$8:CK105)+1,0)</f>
        <v>98</v>
      </c>
      <c r="CL106" s="4" t="s">
        <v>111</v>
      </c>
      <c r="CO106" s="35" t="str">
        <f>IFERROR(VLOOKUP(ROWS($CL$9:CL106),$CK$9:$CL$162,2,0),"")</f>
        <v>1½  Spin</v>
      </c>
    </row>
    <row r="107" spans="17:93" x14ac:dyDescent="0.2">
      <c r="Q107" s="22">
        <f>IF(ISNUMBER(SEARCH($B$9,R107)),MAX($Q$8:Q106)+1,0)</f>
        <v>99</v>
      </c>
      <c r="R107" s="5" t="s">
        <v>112</v>
      </c>
      <c r="U107" s="22" t="str">
        <f>IFERROR(VLOOKUP(ROWS($R$9:R107),$Q$9:$R$162,2,0),"")</f>
        <v>Y Scale (leg at  shoulder height)</v>
      </c>
      <c r="Y107" s="22">
        <f>IF(ISNUMBER(SEARCH($B$10,Z107)),MAX($Y$8:Y106)+1,0)</f>
        <v>99</v>
      </c>
      <c r="Z107" s="5" t="s">
        <v>112</v>
      </c>
      <c r="AC107" s="22" t="str">
        <f>IFERROR(VLOOKUP(ROWS($Z$9:Z107),$Y$9:$Z$162,2,0),"")</f>
        <v>Y Scale (leg at  shoulder height)</v>
      </c>
      <c r="AG107" s="22">
        <f>IF(ISNUMBER(SEARCH($B$11,AH107)),MAX($AG$8:AG106)+1,0)</f>
        <v>99</v>
      </c>
      <c r="AH107" s="5" t="s">
        <v>112</v>
      </c>
      <c r="AK107" s="22" t="str">
        <f>IFERROR(VLOOKUP(ROWS($AH$9:AH107),$AG$9:$AH$162,2,0),"")</f>
        <v>Y Scale (leg at  shoulder height)</v>
      </c>
      <c r="AO107" s="22">
        <f>IF(ISNUMBER(SEARCH($B$12,AP107)),MAX($AO$8:AO106)+1,0)</f>
        <v>99</v>
      </c>
      <c r="AP107" s="5" t="s">
        <v>112</v>
      </c>
      <c r="AS107" s="22" t="str">
        <f>IFERROR(VLOOKUP(ROWS($AP$9:AP107),$AO$9:$AP$162,2,0),"")</f>
        <v>Y Scale (leg at  shoulder height)</v>
      </c>
      <c r="AW107" s="35">
        <f>IF(ISNUMBER(SEARCH($B$13,AX107)),MAX($AW$8:AW106)+1,0)</f>
        <v>99</v>
      </c>
      <c r="AX107" s="5" t="s">
        <v>112</v>
      </c>
      <c r="BA107" s="35" t="str">
        <f>IFERROR(VLOOKUP(ROWS($AX$9:AX107),$AW$9:$AX$162,2,0),"")</f>
        <v>Y Scale (leg at  shoulder height)</v>
      </c>
      <c r="BE107" s="35">
        <f>IF(ISNUMBER(SEARCH($B$14,BF107)),MAX($BE$8:BE106)+1,0)</f>
        <v>99</v>
      </c>
      <c r="BF107" s="5" t="s">
        <v>112</v>
      </c>
      <c r="BI107" s="35" t="str">
        <f>IFERROR(VLOOKUP(ROWS($BF$9:BF107),$BE$9:$BF$162,2,0),"")</f>
        <v>Y Scale (leg at  shoulder height)</v>
      </c>
      <c r="BM107" s="35">
        <f>IF(ISNUMBER(SEARCH($B$15,BN107)),MAX($BM$8:BM106)+1,0)</f>
        <v>99</v>
      </c>
      <c r="BN107" s="5" t="s">
        <v>112</v>
      </c>
      <c r="BQ107" s="35" t="str">
        <f>IFERROR(VLOOKUP(ROWS($BN$9:BN107),$BM$9:$BN$162,2,0),"")</f>
        <v>Y Scale (leg at  shoulder height)</v>
      </c>
      <c r="BU107" s="35">
        <f>IF(ISNUMBER(SEARCH($B$16,BV107)),MAX($BU$8:BU106)+1,0)</f>
        <v>99</v>
      </c>
      <c r="BV107" s="5" t="s">
        <v>112</v>
      </c>
      <c r="BY107" s="35" t="str">
        <f>IFERROR(VLOOKUP(ROWS($BV$9:BV107),$BU$9:$BV$162,2,0),"")</f>
        <v>Y Scale (leg at  shoulder height)</v>
      </c>
      <c r="CC107" s="35">
        <f>IF(ISNUMBER(SEARCH($B$17,CD107)),MAX($CC$8:CC106)+1,0)</f>
        <v>99</v>
      </c>
      <c r="CD107" s="5" t="s">
        <v>112</v>
      </c>
      <c r="CG107" s="35" t="str">
        <f>IFERROR(VLOOKUP(ROWS($CD$9:CD107),$CC$9:$CD$162,2,0),"")</f>
        <v>Y Scale (leg at  shoulder height)</v>
      </c>
      <c r="CK107" s="35">
        <f>IF(ISNUMBER(SEARCH($B$18,CL107)),MAX($CK$8:CK106)+1,0)</f>
        <v>99</v>
      </c>
      <c r="CL107" s="5" t="s">
        <v>112</v>
      </c>
      <c r="CO107" s="35" t="str">
        <f>IFERROR(VLOOKUP(ROWS($CL$9:CL107),$CK$9:$CL$162,2,0),"")</f>
        <v>Y Scale (leg at  shoulder height)</v>
      </c>
    </row>
    <row r="108" spans="17:93" x14ac:dyDescent="0.2">
      <c r="Q108" s="22">
        <f>IF(ISNUMBER(SEARCH($B$9,R108)),MAX($Q$8:Q107)+1,0)</f>
        <v>100</v>
      </c>
      <c r="R108" s="4" t="s">
        <v>113</v>
      </c>
      <c r="U108" s="22" t="str">
        <f>IFERROR(VLOOKUP(ROWS($R$9:R108),$Q$9:$R$162,2,0),"")</f>
        <v xml:space="preserve">3 way Splits </v>
      </c>
      <c r="Y108" s="22">
        <f>IF(ISNUMBER(SEARCH($B$10,Z108)),MAX($Y$8:Y107)+1,0)</f>
        <v>100</v>
      </c>
      <c r="Z108" s="4" t="s">
        <v>113</v>
      </c>
      <c r="AC108" s="22" t="str">
        <f>IFERROR(VLOOKUP(ROWS($Z$9:Z108),$Y$9:$Z$162,2,0),"")</f>
        <v xml:space="preserve">3 way Splits </v>
      </c>
      <c r="AG108" s="22">
        <f>IF(ISNUMBER(SEARCH($B$11,AH108)),MAX($AG$8:AG107)+1,0)</f>
        <v>100</v>
      </c>
      <c r="AH108" s="4" t="s">
        <v>113</v>
      </c>
      <c r="AK108" s="22" t="str">
        <f>IFERROR(VLOOKUP(ROWS($AH$9:AH108),$AG$9:$AH$162,2,0),"")</f>
        <v xml:space="preserve">3 way Splits </v>
      </c>
      <c r="AO108" s="22">
        <f>IF(ISNUMBER(SEARCH($B$12,AP108)),MAX($AO$8:AO107)+1,0)</f>
        <v>100</v>
      </c>
      <c r="AP108" s="4" t="s">
        <v>113</v>
      </c>
      <c r="AS108" s="22" t="str">
        <f>IFERROR(VLOOKUP(ROWS($AP$9:AP108),$AO$9:$AP$162,2,0),"")</f>
        <v xml:space="preserve">3 way Splits </v>
      </c>
      <c r="AW108" s="35">
        <f>IF(ISNUMBER(SEARCH($B$13,AX108)),MAX($AW$8:AW107)+1,0)</f>
        <v>100</v>
      </c>
      <c r="AX108" s="4" t="s">
        <v>113</v>
      </c>
      <c r="BA108" s="35" t="str">
        <f>IFERROR(VLOOKUP(ROWS($AX$9:AX108),$AW$9:$AX$162,2,0),"")</f>
        <v xml:space="preserve">3 way Splits </v>
      </c>
      <c r="BE108" s="35">
        <f>IF(ISNUMBER(SEARCH($B$14,BF108)),MAX($BE$8:BE107)+1,0)</f>
        <v>100</v>
      </c>
      <c r="BF108" s="4" t="s">
        <v>113</v>
      </c>
      <c r="BI108" s="35" t="str">
        <f>IFERROR(VLOOKUP(ROWS($BF$9:BF108),$BE$9:$BF$162,2,0),"")</f>
        <v xml:space="preserve">3 way Splits </v>
      </c>
      <c r="BM108" s="35">
        <f>IF(ISNUMBER(SEARCH($B$15,BN108)),MAX($BM$8:BM107)+1,0)</f>
        <v>100</v>
      </c>
      <c r="BN108" s="4" t="s">
        <v>113</v>
      </c>
      <c r="BQ108" s="35" t="str">
        <f>IFERROR(VLOOKUP(ROWS($BN$9:BN108),$BM$9:$BN$162,2,0),"")</f>
        <v xml:space="preserve">3 way Splits </v>
      </c>
      <c r="BU108" s="35">
        <f>IF(ISNUMBER(SEARCH($B$16,BV108)),MAX($BU$8:BU107)+1,0)</f>
        <v>100</v>
      </c>
      <c r="BV108" s="4" t="s">
        <v>113</v>
      </c>
      <c r="BY108" s="35" t="str">
        <f>IFERROR(VLOOKUP(ROWS($BV$9:BV108),$BU$9:$BV$162,2,0),"")</f>
        <v xml:space="preserve">3 way Splits </v>
      </c>
      <c r="CC108" s="35">
        <f>IF(ISNUMBER(SEARCH($B$17,CD108)),MAX($CC$8:CC107)+1,0)</f>
        <v>100</v>
      </c>
      <c r="CD108" s="4" t="s">
        <v>113</v>
      </c>
      <c r="CG108" s="35" t="str">
        <f>IFERROR(VLOOKUP(ROWS($CD$9:CD108),$CC$9:$CD$162,2,0),"")</f>
        <v xml:space="preserve">3 way Splits </v>
      </c>
      <c r="CK108" s="35">
        <f>IF(ISNUMBER(SEARCH($B$18,CL108)),MAX($CK$8:CK107)+1,0)</f>
        <v>100</v>
      </c>
      <c r="CL108" s="4" t="s">
        <v>113</v>
      </c>
      <c r="CO108" s="35" t="str">
        <f>IFERROR(VLOOKUP(ROWS($CL$9:CL108),$CK$9:$CL$162,2,0),"")</f>
        <v xml:space="preserve">3 way Splits </v>
      </c>
    </row>
    <row r="109" spans="17:93" x14ac:dyDescent="0.2">
      <c r="Q109" s="22">
        <f>IF(ISNUMBER(SEARCH($B$9,R109)),MAX($Q$8:Q108)+1,0)</f>
        <v>101</v>
      </c>
      <c r="R109" s="4" t="s">
        <v>92</v>
      </c>
      <c r="U109" s="22" t="str">
        <f>IFERROR(VLOOKUP(ROWS($R$9:R109),$Q$9:$R$162,2,0),"")</f>
        <v>F Supp jump legs through straddle -</v>
      </c>
      <c r="Y109" s="22">
        <f>IF(ISNUMBER(SEARCH($B$10,Z109)),MAX($Y$8:Y108)+1,0)</f>
        <v>101</v>
      </c>
      <c r="Z109" s="4" t="s">
        <v>92</v>
      </c>
      <c r="AC109" s="22" t="str">
        <f>IFERROR(VLOOKUP(ROWS($Z$9:Z109),$Y$9:$Z$162,2,0),"")</f>
        <v>F Supp jump legs through straddle -</v>
      </c>
      <c r="AG109" s="22">
        <f>IF(ISNUMBER(SEARCH($B$11,AH109)),MAX($AG$8:AG108)+1,0)</f>
        <v>101</v>
      </c>
      <c r="AH109" s="4" t="s">
        <v>92</v>
      </c>
      <c r="AK109" s="22" t="str">
        <f>IFERROR(VLOOKUP(ROWS($AH$9:AH109),$AG$9:$AH$162,2,0),"")</f>
        <v>F Supp jump legs through straddle -</v>
      </c>
      <c r="AO109" s="22">
        <f>IF(ISNUMBER(SEARCH($B$12,AP109)),MAX($AO$8:AO108)+1,0)</f>
        <v>101</v>
      </c>
      <c r="AP109" s="4" t="s">
        <v>92</v>
      </c>
      <c r="AS109" s="22" t="str">
        <f>IFERROR(VLOOKUP(ROWS($AP$9:AP109),$AO$9:$AP$162,2,0),"")</f>
        <v>F Supp jump legs through straddle -</v>
      </c>
      <c r="AW109" s="35">
        <f>IF(ISNUMBER(SEARCH($B$13,AX109)),MAX($AW$8:AW108)+1,0)</f>
        <v>101</v>
      </c>
      <c r="AX109" s="4" t="s">
        <v>92</v>
      </c>
      <c r="BA109" s="35" t="str">
        <f>IFERROR(VLOOKUP(ROWS($AX$9:AX109),$AW$9:$AX$162,2,0),"")</f>
        <v>F Supp jump legs through straddle -</v>
      </c>
      <c r="BE109" s="35">
        <f>IF(ISNUMBER(SEARCH($B$14,BF109)),MAX($BE$8:BE108)+1,0)</f>
        <v>101</v>
      </c>
      <c r="BF109" s="4" t="s">
        <v>92</v>
      </c>
      <c r="BI109" s="35" t="str">
        <f>IFERROR(VLOOKUP(ROWS($BF$9:BF109),$BE$9:$BF$162,2,0),"")</f>
        <v>F Supp jump legs through straddle -</v>
      </c>
      <c r="BM109" s="35">
        <f>IF(ISNUMBER(SEARCH($B$15,BN109)),MAX($BM$8:BM108)+1,0)</f>
        <v>101</v>
      </c>
      <c r="BN109" s="4" t="s">
        <v>92</v>
      </c>
      <c r="BQ109" s="35" t="str">
        <f>IFERROR(VLOOKUP(ROWS($BN$9:BN109),$BM$9:$BN$162,2,0),"")</f>
        <v>F Supp jump legs through straddle -</v>
      </c>
      <c r="BU109" s="35">
        <f>IF(ISNUMBER(SEARCH($B$16,BV109)),MAX($BU$8:BU108)+1,0)</f>
        <v>101</v>
      </c>
      <c r="BV109" s="4" t="s">
        <v>92</v>
      </c>
      <c r="BY109" s="35" t="str">
        <f>IFERROR(VLOOKUP(ROWS($BV$9:BV109),$BU$9:$BV$162,2,0),"")</f>
        <v>F Supp jump legs through straddle -</v>
      </c>
      <c r="CC109" s="35">
        <f>IF(ISNUMBER(SEARCH($B$17,CD109)),MAX($CC$8:CC108)+1,0)</f>
        <v>101</v>
      </c>
      <c r="CD109" s="4" t="s">
        <v>92</v>
      </c>
      <c r="CG109" s="35" t="str">
        <f>IFERROR(VLOOKUP(ROWS($CD$9:CD109),$CC$9:$CD$162,2,0),"")</f>
        <v>F Supp jump legs through straddle -</v>
      </c>
      <c r="CK109" s="35">
        <f>IF(ISNUMBER(SEARCH($B$18,CL109)),MAX($CK$8:CK108)+1,0)</f>
        <v>101</v>
      </c>
      <c r="CL109" s="4" t="s">
        <v>92</v>
      </c>
      <c r="CO109" s="35" t="str">
        <f>IFERROR(VLOOKUP(ROWS($CL$9:CL109),$CK$9:$CL$162,2,0),"")</f>
        <v>F Supp jump legs through straddle -</v>
      </c>
    </row>
    <row r="110" spans="17:93" x14ac:dyDescent="0.2">
      <c r="Q110" s="22">
        <f>IF(ISNUMBER(SEARCH($B$9,R110)),MAX($Q$8:Q109)+1,0)</f>
        <v>102</v>
      </c>
      <c r="R110" s="4" t="s">
        <v>114</v>
      </c>
      <c r="U110" s="22" t="str">
        <f>IFERROR(VLOOKUP(ROWS($R$9:R110),$Q$9:$R$162,2,0),"")</f>
        <v>Straddle 'Russian' Lever</v>
      </c>
      <c r="Y110" s="22">
        <f>IF(ISNUMBER(SEARCH($B$10,Z110)),MAX($Y$8:Y109)+1,0)</f>
        <v>102</v>
      </c>
      <c r="Z110" s="4" t="s">
        <v>114</v>
      </c>
      <c r="AC110" s="22" t="str">
        <f>IFERROR(VLOOKUP(ROWS($Z$9:Z110),$Y$9:$Z$162,2,0),"")</f>
        <v>Straddle 'Russian' Lever</v>
      </c>
      <c r="AG110" s="22">
        <f>IF(ISNUMBER(SEARCH($B$11,AH110)),MAX($AG$8:AG109)+1,0)</f>
        <v>102</v>
      </c>
      <c r="AH110" s="4" t="s">
        <v>114</v>
      </c>
      <c r="AK110" s="22" t="str">
        <f>IFERROR(VLOOKUP(ROWS($AH$9:AH110),$AG$9:$AH$162,2,0),"")</f>
        <v>Straddle 'Russian' Lever</v>
      </c>
      <c r="AO110" s="22">
        <f>IF(ISNUMBER(SEARCH($B$12,AP110)),MAX($AO$8:AO109)+1,0)</f>
        <v>102</v>
      </c>
      <c r="AP110" s="4" t="s">
        <v>114</v>
      </c>
      <c r="AS110" s="22" t="str">
        <f>IFERROR(VLOOKUP(ROWS($AP$9:AP110),$AO$9:$AP$162,2,0),"")</f>
        <v>Straddle 'Russian' Lever</v>
      </c>
      <c r="AW110" s="35">
        <f>IF(ISNUMBER(SEARCH($B$13,AX110)),MAX($AW$8:AW109)+1,0)</f>
        <v>102</v>
      </c>
      <c r="AX110" s="4" t="s">
        <v>114</v>
      </c>
      <c r="BA110" s="35" t="str">
        <f>IFERROR(VLOOKUP(ROWS($AX$9:AX110),$AW$9:$AX$162,2,0),"")</f>
        <v>Straddle 'Russian' Lever</v>
      </c>
      <c r="BE110" s="35">
        <f>IF(ISNUMBER(SEARCH($B$14,BF110)),MAX($BE$8:BE109)+1,0)</f>
        <v>102</v>
      </c>
      <c r="BF110" s="4" t="s">
        <v>114</v>
      </c>
      <c r="BI110" s="35" t="str">
        <f>IFERROR(VLOOKUP(ROWS($BF$9:BF110),$BE$9:$BF$162,2,0),"")</f>
        <v>Straddle 'Russian' Lever</v>
      </c>
      <c r="BM110" s="35">
        <f>IF(ISNUMBER(SEARCH($B$15,BN110)),MAX($BM$8:BM109)+1,0)</f>
        <v>102</v>
      </c>
      <c r="BN110" s="4" t="s">
        <v>114</v>
      </c>
      <c r="BQ110" s="35" t="str">
        <f>IFERROR(VLOOKUP(ROWS($BN$9:BN110),$BM$9:$BN$162,2,0),"")</f>
        <v>Straddle 'Russian' Lever</v>
      </c>
      <c r="BU110" s="35">
        <f>IF(ISNUMBER(SEARCH($B$16,BV110)),MAX($BU$8:BU109)+1,0)</f>
        <v>102</v>
      </c>
      <c r="BV110" s="4" t="s">
        <v>114</v>
      </c>
      <c r="BY110" s="35" t="str">
        <f>IFERROR(VLOOKUP(ROWS($BV$9:BV110),$BU$9:$BV$162,2,0),"")</f>
        <v>Straddle 'Russian' Lever</v>
      </c>
      <c r="CC110" s="35">
        <f>IF(ISNUMBER(SEARCH($B$17,CD110)),MAX($CC$8:CC109)+1,0)</f>
        <v>102</v>
      </c>
      <c r="CD110" s="4" t="s">
        <v>114</v>
      </c>
      <c r="CG110" s="35" t="str">
        <f>IFERROR(VLOOKUP(ROWS($CD$9:CD110),$CC$9:$CD$162,2,0),"")</f>
        <v>Straddle 'Russian' Lever</v>
      </c>
      <c r="CK110" s="35">
        <f>IF(ISNUMBER(SEARCH($B$18,CL110)),MAX($CK$8:CK109)+1,0)</f>
        <v>102</v>
      </c>
      <c r="CL110" s="4" t="s">
        <v>114</v>
      </c>
      <c r="CO110" s="35" t="str">
        <f>IFERROR(VLOOKUP(ROWS($CL$9:CL110),$CK$9:$CL$162,2,0),"")</f>
        <v>Straddle 'Russian' Lever</v>
      </c>
    </row>
    <row r="111" spans="17:93" x14ac:dyDescent="0.2">
      <c r="Q111" s="22">
        <f>IF(ISNUMBER(SEARCH($B$9,R111)),MAX($Q$8:Q110)+1,0)</f>
        <v>103</v>
      </c>
      <c r="R111" s="4" t="s">
        <v>115</v>
      </c>
      <c r="U111" s="22" t="str">
        <f>IFERROR(VLOOKUP(ROWS($R$9:R111),$Q$9:$R$162,2,0),"")</f>
        <v>Straddle 1/2 Lever lift to Stand</v>
      </c>
      <c r="Y111" s="22">
        <f>IF(ISNUMBER(SEARCH($B$10,Z111)),MAX($Y$8:Y110)+1,0)</f>
        <v>103</v>
      </c>
      <c r="Z111" s="4" t="s">
        <v>115</v>
      </c>
      <c r="AC111" s="22" t="str">
        <f>IFERROR(VLOOKUP(ROWS($Z$9:Z111),$Y$9:$Z$162,2,0),"")</f>
        <v>Straddle 1/2 Lever lift to Stand</v>
      </c>
      <c r="AG111" s="22">
        <f>IF(ISNUMBER(SEARCH($B$11,AH111)),MAX($AG$8:AG110)+1,0)</f>
        <v>103</v>
      </c>
      <c r="AH111" s="4" t="s">
        <v>115</v>
      </c>
      <c r="AK111" s="22" t="str">
        <f>IFERROR(VLOOKUP(ROWS($AH$9:AH111),$AG$9:$AH$162,2,0),"")</f>
        <v>Straddle 1/2 Lever lift to Stand</v>
      </c>
      <c r="AO111" s="22">
        <f>IF(ISNUMBER(SEARCH($B$12,AP111)),MAX($AO$8:AO110)+1,0)</f>
        <v>103</v>
      </c>
      <c r="AP111" s="4" t="s">
        <v>115</v>
      </c>
      <c r="AS111" s="22" t="str">
        <f>IFERROR(VLOOKUP(ROWS($AP$9:AP111),$AO$9:$AP$162,2,0),"")</f>
        <v>Straddle 1/2 Lever lift to Stand</v>
      </c>
      <c r="AW111" s="35">
        <f>IF(ISNUMBER(SEARCH($B$13,AX111)),MAX($AW$8:AW110)+1,0)</f>
        <v>103</v>
      </c>
      <c r="AX111" s="4" t="s">
        <v>115</v>
      </c>
      <c r="BA111" s="35" t="str">
        <f>IFERROR(VLOOKUP(ROWS($AX$9:AX111),$AW$9:$AX$162,2,0),"")</f>
        <v>Straddle 1/2 Lever lift to Stand</v>
      </c>
      <c r="BE111" s="35">
        <f>IF(ISNUMBER(SEARCH($B$14,BF111)),MAX($BE$8:BE110)+1,0)</f>
        <v>103</v>
      </c>
      <c r="BF111" s="4" t="s">
        <v>115</v>
      </c>
      <c r="BI111" s="35" t="str">
        <f>IFERROR(VLOOKUP(ROWS($BF$9:BF111),$BE$9:$BF$162,2,0),"")</f>
        <v>Straddle 1/2 Lever lift to Stand</v>
      </c>
      <c r="BM111" s="35">
        <f>IF(ISNUMBER(SEARCH($B$15,BN111)),MAX($BM$8:BM110)+1,0)</f>
        <v>103</v>
      </c>
      <c r="BN111" s="4" t="s">
        <v>115</v>
      </c>
      <c r="BQ111" s="35" t="str">
        <f>IFERROR(VLOOKUP(ROWS($BN$9:BN111),$BM$9:$BN$162,2,0),"")</f>
        <v>Straddle 1/2 Lever lift to Stand</v>
      </c>
      <c r="BU111" s="35">
        <f>IF(ISNUMBER(SEARCH($B$16,BV111)),MAX($BU$8:BU110)+1,0)</f>
        <v>103</v>
      </c>
      <c r="BV111" s="4" t="s">
        <v>115</v>
      </c>
      <c r="BY111" s="35" t="str">
        <f>IFERROR(VLOOKUP(ROWS($BV$9:BV111),$BU$9:$BV$162,2,0),"")</f>
        <v>Straddle 1/2 Lever lift to Stand</v>
      </c>
      <c r="CC111" s="35">
        <f>IF(ISNUMBER(SEARCH($B$17,CD111)),MAX($CC$8:CC110)+1,0)</f>
        <v>103</v>
      </c>
      <c r="CD111" s="4" t="s">
        <v>115</v>
      </c>
      <c r="CG111" s="35" t="str">
        <f>IFERROR(VLOOKUP(ROWS($CD$9:CD111),$CC$9:$CD$162,2,0),"")</f>
        <v>Straddle 1/2 Lever lift to Stand</v>
      </c>
      <c r="CK111" s="35">
        <f>IF(ISNUMBER(SEARCH($B$18,CL111)),MAX($CK$8:CK110)+1,0)</f>
        <v>103</v>
      </c>
      <c r="CL111" s="4" t="s">
        <v>115</v>
      </c>
      <c r="CO111" s="35" t="str">
        <f>IFERROR(VLOOKUP(ROWS($CL$9:CL111),$CK$9:$CL$162,2,0),"")</f>
        <v>Straddle 1/2 Lever lift to Stand</v>
      </c>
    </row>
    <row r="112" spans="17:93" x14ac:dyDescent="0.2">
      <c r="Q112" s="22">
        <f>IF(ISNUMBER(SEARCH($B$9,R112)),MAX($Q$8:Q111)+1,0)</f>
        <v>104</v>
      </c>
      <c r="R112" s="4" t="s">
        <v>116</v>
      </c>
      <c r="U112" s="22" t="str">
        <f>IFERROR(VLOOKUP(ROWS($R$9:R112),$Q$9:$R$162,2,0),"")</f>
        <v>H/stand from straddle stand full turn</v>
      </c>
      <c r="Y112" s="22">
        <f>IF(ISNUMBER(SEARCH($B$10,Z112)),MAX($Y$8:Y111)+1,0)</f>
        <v>104</v>
      </c>
      <c r="Z112" s="4" t="s">
        <v>116</v>
      </c>
      <c r="AC112" s="22" t="str">
        <f>IFERROR(VLOOKUP(ROWS($Z$9:Z112),$Y$9:$Z$162,2,0),"")</f>
        <v>H/stand from straddle stand full turn</v>
      </c>
      <c r="AG112" s="22">
        <f>IF(ISNUMBER(SEARCH($B$11,AH112)),MAX($AG$8:AG111)+1,0)</f>
        <v>104</v>
      </c>
      <c r="AH112" s="4" t="s">
        <v>116</v>
      </c>
      <c r="AK112" s="22" t="str">
        <f>IFERROR(VLOOKUP(ROWS($AH$9:AH112),$AG$9:$AH$162,2,0),"")</f>
        <v>H/stand from straddle stand full turn</v>
      </c>
      <c r="AO112" s="22">
        <f>IF(ISNUMBER(SEARCH($B$12,AP112)),MAX($AO$8:AO111)+1,0)</f>
        <v>104</v>
      </c>
      <c r="AP112" s="4" t="s">
        <v>116</v>
      </c>
      <c r="AS112" s="22" t="str">
        <f>IFERROR(VLOOKUP(ROWS($AP$9:AP112),$AO$9:$AP$162,2,0),"")</f>
        <v>H/stand from straddle stand full turn</v>
      </c>
      <c r="AW112" s="35">
        <f>IF(ISNUMBER(SEARCH($B$13,AX112)),MAX($AW$8:AW111)+1,0)</f>
        <v>104</v>
      </c>
      <c r="AX112" s="4" t="s">
        <v>116</v>
      </c>
      <c r="BA112" s="35" t="str">
        <f>IFERROR(VLOOKUP(ROWS($AX$9:AX112),$AW$9:$AX$162,2,0),"")</f>
        <v>H/stand from straddle stand full turn</v>
      </c>
      <c r="BE112" s="35">
        <f>IF(ISNUMBER(SEARCH($B$14,BF112)),MAX($BE$8:BE111)+1,0)</f>
        <v>104</v>
      </c>
      <c r="BF112" s="4" t="s">
        <v>116</v>
      </c>
      <c r="BI112" s="35" t="str">
        <f>IFERROR(VLOOKUP(ROWS($BF$9:BF112),$BE$9:$BF$162,2,0),"")</f>
        <v>H/stand from straddle stand full turn</v>
      </c>
      <c r="BM112" s="35">
        <f>IF(ISNUMBER(SEARCH($B$15,BN112)),MAX($BM$8:BM111)+1,0)</f>
        <v>104</v>
      </c>
      <c r="BN112" s="4" t="s">
        <v>116</v>
      </c>
      <c r="BQ112" s="35" t="str">
        <f>IFERROR(VLOOKUP(ROWS($BN$9:BN112),$BM$9:$BN$162,2,0),"")</f>
        <v>H/stand from straddle stand full turn</v>
      </c>
      <c r="BU112" s="35">
        <f>IF(ISNUMBER(SEARCH($B$16,BV112)),MAX($BU$8:BU111)+1,0)</f>
        <v>104</v>
      </c>
      <c r="BV112" s="4" t="s">
        <v>116</v>
      </c>
      <c r="BY112" s="35" t="str">
        <f>IFERROR(VLOOKUP(ROWS($BV$9:BV112),$BU$9:$BV$162,2,0),"")</f>
        <v>H/stand from straddle stand full turn</v>
      </c>
      <c r="CC112" s="35">
        <f>IF(ISNUMBER(SEARCH($B$17,CD112)),MAX($CC$8:CC111)+1,0)</f>
        <v>104</v>
      </c>
      <c r="CD112" s="4" t="s">
        <v>116</v>
      </c>
      <c r="CG112" s="35" t="str">
        <f>IFERROR(VLOOKUP(ROWS($CD$9:CD112),$CC$9:$CD$162,2,0),"")</f>
        <v>H/stand from straddle stand full turn</v>
      </c>
      <c r="CK112" s="35">
        <f>IF(ISNUMBER(SEARCH($B$18,CL112)),MAX($CK$8:CK111)+1,0)</f>
        <v>104</v>
      </c>
      <c r="CL112" s="4" t="s">
        <v>116</v>
      </c>
      <c r="CO112" s="35" t="str">
        <f>IFERROR(VLOOKUP(ROWS($CL$9:CL112),$CK$9:$CL$162,2,0),"")</f>
        <v>H/stand from straddle stand full turn</v>
      </c>
    </row>
    <row r="113" spans="17:93" x14ac:dyDescent="0.2">
      <c r="Q113" s="22">
        <f>IF(ISNUMBER(SEARCH($B$9,R113)),MAX($Q$8:Q112)+1,0)</f>
        <v>105</v>
      </c>
      <c r="R113" s="4" t="s">
        <v>117</v>
      </c>
      <c r="U113" s="22" t="str">
        <f>IFERROR(VLOOKUP(ROWS($R$9:R113),$Q$9:$R$162,2,0),"")</f>
        <v>H/stand lower to Straddle 1/2 Lever</v>
      </c>
      <c r="Y113" s="22">
        <f>IF(ISNUMBER(SEARCH($B$10,Z113)),MAX($Y$8:Y112)+1,0)</f>
        <v>105</v>
      </c>
      <c r="Z113" s="4" t="s">
        <v>117</v>
      </c>
      <c r="AC113" s="22" t="str">
        <f>IFERROR(VLOOKUP(ROWS($Z$9:Z113),$Y$9:$Z$162,2,0),"")</f>
        <v>H/stand lower to Straddle 1/2 Lever</v>
      </c>
      <c r="AG113" s="22">
        <f>IF(ISNUMBER(SEARCH($B$11,AH113)),MAX($AG$8:AG112)+1,0)</f>
        <v>105</v>
      </c>
      <c r="AH113" s="4" t="s">
        <v>117</v>
      </c>
      <c r="AK113" s="22" t="str">
        <f>IFERROR(VLOOKUP(ROWS($AH$9:AH113),$AG$9:$AH$162,2,0),"")</f>
        <v>H/stand lower to Straddle 1/2 Lever</v>
      </c>
      <c r="AO113" s="22">
        <f>IF(ISNUMBER(SEARCH($B$12,AP113)),MAX($AO$8:AO112)+1,0)</f>
        <v>105</v>
      </c>
      <c r="AP113" s="4" t="s">
        <v>117</v>
      </c>
      <c r="AS113" s="22" t="str">
        <f>IFERROR(VLOOKUP(ROWS($AP$9:AP113),$AO$9:$AP$162,2,0),"")</f>
        <v>H/stand lower to Straddle 1/2 Lever</v>
      </c>
      <c r="AW113" s="35">
        <f>IF(ISNUMBER(SEARCH($B$13,AX113)),MAX($AW$8:AW112)+1,0)</f>
        <v>105</v>
      </c>
      <c r="AX113" s="4" t="s">
        <v>117</v>
      </c>
      <c r="BA113" s="35" t="str">
        <f>IFERROR(VLOOKUP(ROWS($AX$9:AX113),$AW$9:$AX$162,2,0),"")</f>
        <v>H/stand lower to Straddle 1/2 Lever</v>
      </c>
      <c r="BE113" s="35">
        <f>IF(ISNUMBER(SEARCH($B$14,BF113)),MAX($BE$8:BE112)+1,0)</f>
        <v>105</v>
      </c>
      <c r="BF113" s="4" t="s">
        <v>117</v>
      </c>
      <c r="BI113" s="35" t="str">
        <f>IFERROR(VLOOKUP(ROWS($BF$9:BF113),$BE$9:$BF$162,2,0),"")</f>
        <v>H/stand lower to Straddle 1/2 Lever</v>
      </c>
      <c r="BM113" s="35">
        <f>IF(ISNUMBER(SEARCH($B$15,BN113)),MAX($BM$8:BM112)+1,0)</f>
        <v>105</v>
      </c>
      <c r="BN113" s="4" t="s">
        <v>117</v>
      </c>
      <c r="BQ113" s="35" t="str">
        <f>IFERROR(VLOOKUP(ROWS($BN$9:BN113),$BM$9:$BN$162,2,0),"")</f>
        <v>H/stand lower to Straddle 1/2 Lever</v>
      </c>
      <c r="BU113" s="35">
        <f>IF(ISNUMBER(SEARCH($B$16,BV113)),MAX($BU$8:BU112)+1,0)</f>
        <v>105</v>
      </c>
      <c r="BV113" s="4" t="s">
        <v>117</v>
      </c>
      <c r="BY113" s="35" t="str">
        <f>IFERROR(VLOOKUP(ROWS($BV$9:BV113),$BU$9:$BV$162,2,0),"")</f>
        <v>H/stand lower to Straddle 1/2 Lever</v>
      </c>
      <c r="CC113" s="35">
        <f>IF(ISNUMBER(SEARCH($B$17,CD113)),MAX($CC$8:CC112)+1,0)</f>
        <v>105</v>
      </c>
      <c r="CD113" s="4" t="s">
        <v>117</v>
      </c>
      <c r="CG113" s="35" t="str">
        <f>IFERROR(VLOOKUP(ROWS($CD$9:CD113),$CC$9:$CD$162,2,0),"")</f>
        <v>H/stand lower to Straddle 1/2 Lever</v>
      </c>
      <c r="CK113" s="35">
        <f>IF(ISNUMBER(SEARCH($B$18,CL113)),MAX($CK$8:CK112)+1,0)</f>
        <v>105</v>
      </c>
      <c r="CL113" s="4" t="s">
        <v>117</v>
      </c>
      <c r="CO113" s="35" t="str">
        <f>IFERROR(VLOOKUP(ROWS($CL$9:CL113),$CK$9:$CL$162,2,0),"")</f>
        <v>H/stand lower to Straddle 1/2 Lever</v>
      </c>
    </row>
    <row r="114" spans="17:93" x14ac:dyDescent="0.2">
      <c r="Q114" s="22">
        <f>IF(ISNUMBER(SEARCH($B$9,R114)),MAX($Q$8:Q113)+1,0)</f>
        <v>106</v>
      </c>
      <c r="R114" s="6" t="s">
        <v>118</v>
      </c>
      <c r="U114" s="22" t="str">
        <f>IFERROR(VLOOKUP(ROWS($R$9:R114),$Q$9:$R$162,2,0),"")</f>
        <v>Chest Roll to Bent Arms Handstand</v>
      </c>
      <c r="Y114" s="22">
        <f>IF(ISNUMBER(SEARCH($B$10,Z114)),MAX($Y$8:Y113)+1,0)</f>
        <v>106</v>
      </c>
      <c r="Z114" s="6" t="s">
        <v>118</v>
      </c>
      <c r="AC114" s="22" t="str">
        <f>IFERROR(VLOOKUP(ROWS($Z$9:Z114),$Y$9:$Z$162,2,0),"")</f>
        <v>Chest Roll to Bent Arms Handstand</v>
      </c>
      <c r="AG114" s="22">
        <f>IF(ISNUMBER(SEARCH($B$11,AH114)),MAX($AG$8:AG113)+1,0)</f>
        <v>106</v>
      </c>
      <c r="AH114" s="6" t="s">
        <v>118</v>
      </c>
      <c r="AK114" s="22" t="str">
        <f>IFERROR(VLOOKUP(ROWS($AH$9:AH114),$AG$9:$AH$162,2,0),"")</f>
        <v>Chest Roll to Bent Arms Handstand</v>
      </c>
      <c r="AO114" s="22">
        <f>IF(ISNUMBER(SEARCH($B$12,AP114)),MAX($AO$8:AO113)+1,0)</f>
        <v>106</v>
      </c>
      <c r="AP114" s="6" t="s">
        <v>118</v>
      </c>
      <c r="AS114" s="22" t="str">
        <f>IFERROR(VLOOKUP(ROWS($AP$9:AP114),$AO$9:$AP$162,2,0),"")</f>
        <v>Chest Roll to Bent Arms Handstand</v>
      </c>
      <c r="AW114" s="35">
        <f>IF(ISNUMBER(SEARCH($B$13,AX114)),MAX($AW$8:AW113)+1,0)</f>
        <v>106</v>
      </c>
      <c r="AX114" s="6" t="s">
        <v>118</v>
      </c>
      <c r="BA114" s="35" t="str">
        <f>IFERROR(VLOOKUP(ROWS($AX$9:AX114),$AW$9:$AX$162,2,0),"")</f>
        <v>Chest Roll to Bent Arms Handstand</v>
      </c>
      <c r="BE114" s="35">
        <f>IF(ISNUMBER(SEARCH($B$14,BF114)),MAX($BE$8:BE113)+1,0)</f>
        <v>106</v>
      </c>
      <c r="BF114" s="6" t="s">
        <v>118</v>
      </c>
      <c r="BI114" s="35" t="str">
        <f>IFERROR(VLOOKUP(ROWS($BF$9:BF114),$BE$9:$BF$162,2,0),"")</f>
        <v>Chest Roll to Bent Arms Handstand</v>
      </c>
      <c r="BM114" s="35">
        <f>IF(ISNUMBER(SEARCH($B$15,BN114)),MAX($BM$8:BM113)+1,0)</f>
        <v>106</v>
      </c>
      <c r="BN114" s="6" t="s">
        <v>118</v>
      </c>
      <c r="BQ114" s="35" t="str">
        <f>IFERROR(VLOOKUP(ROWS($BN$9:BN114),$BM$9:$BN$162,2,0),"")</f>
        <v>Chest Roll to Bent Arms Handstand</v>
      </c>
      <c r="BU114" s="35">
        <f>IF(ISNUMBER(SEARCH($B$16,BV114)),MAX($BU$8:BU113)+1,0)</f>
        <v>106</v>
      </c>
      <c r="BV114" s="6" t="s">
        <v>118</v>
      </c>
      <c r="BY114" s="35" t="str">
        <f>IFERROR(VLOOKUP(ROWS($BV$9:BV114),$BU$9:$BV$162,2,0),"")</f>
        <v>Chest Roll to Bent Arms Handstand</v>
      </c>
      <c r="CC114" s="35">
        <f>IF(ISNUMBER(SEARCH($B$17,CD114)),MAX($CC$8:CC113)+1,0)</f>
        <v>106</v>
      </c>
      <c r="CD114" s="6" t="s">
        <v>118</v>
      </c>
      <c r="CG114" s="35" t="str">
        <f>IFERROR(VLOOKUP(ROWS($CD$9:CD114),$CC$9:$CD$162,2,0),"")</f>
        <v>Chest Roll to Bent Arms Handstand</v>
      </c>
      <c r="CK114" s="35">
        <f>IF(ISNUMBER(SEARCH($B$18,CL114)),MAX($CK$8:CK113)+1,0)</f>
        <v>106</v>
      </c>
      <c r="CL114" s="6" t="s">
        <v>118</v>
      </c>
      <c r="CO114" s="35" t="str">
        <f>IFERROR(VLOOKUP(ROWS($CL$9:CL114),$CK$9:$CL$162,2,0),"")</f>
        <v>Chest Roll to Bent Arms Handstand</v>
      </c>
    </row>
    <row r="115" spans="17:93" x14ac:dyDescent="0.2">
      <c r="Q115" s="22">
        <f>IF(ISNUMBER(SEARCH($B$9,R115)),MAX($Q$8:Q114)+1,0)</f>
        <v>107</v>
      </c>
      <c r="R115" s="4" t="s">
        <v>120</v>
      </c>
      <c r="U115" s="22" t="str">
        <f>IFERROR(VLOOKUP(ROWS($R$9:R115),$Q$9:$R$162,2,0),"")</f>
        <v>H/stand FR piked exit (straight arms)</v>
      </c>
      <c r="Y115" s="22">
        <f>IF(ISNUMBER(SEARCH($B$10,Z115)),MAX($Y$8:Y114)+1,0)</f>
        <v>107</v>
      </c>
      <c r="Z115" s="4" t="s">
        <v>120</v>
      </c>
      <c r="AC115" s="22" t="str">
        <f>IFERROR(VLOOKUP(ROWS($Z$9:Z115),$Y$9:$Z$162,2,0),"")</f>
        <v>H/stand FR piked exit (straight arms)</v>
      </c>
      <c r="AG115" s="22">
        <f>IF(ISNUMBER(SEARCH($B$11,AH115)),MAX($AG$8:AG114)+1,0)</f>
        <v>107</v>
      </c>
      <c r="AH115" s="4" t="s">
        <v>120</v>
      </c>
      <c r="AK115" s="22" t="str">
        <f>IFERROR(VLOOKUP(ROWS($AH$9:AH115),$AG$9:$AH$162,2,0),"")</f>
        <v>H/stand FR piked exit (straight arms)</v>
      </c>
      <c r="AO115" s="22">
        <f>IF(ISNUMBER(SEARCH($B$12,AP115)),MAX($AO$8:AO114)+1,0)</f>
        <v>107</v>
      </c>
      <c r="AP115" s="4" t="s">
        <v>120</v>
      </c>
      <c r="AS115" s="22" t="str">
        <f>IFERROR(VLOOKUP(ROWS($AP$9:AP115),$AO$9:$AP$162,2,0),"")</f>
        <v>H/stand FR piked exit (straight arms)</v>
      </c>
      <c r="AW115" s="35">
        <f>IF(ISNUMBER(SEARCH($B$13,AX115)),MAX($AW$8:AW114)+1,0)</f>
        <v>107</v>
      </c>
      <c r="AX115" s="4" t="s">
        <v>120</v>
      </c>
      <c r="BA115" s="35" t="str">
        <f>IFERROR(VLOOKUP(ROWS($AX$9:AX115),$AW$9:$AX$162,2,0),"")</f>
        <v>H/stand FR piked exit (straight arms)</v>
      </c>
      <c r="BE115" s="35">
        <f>IF(ISNUMBER(SEARCH($B$14,BF115)),MAX($BE$8:BE114)+1,0)</f>
        <v>107</v>
      </c>
      <c r="BF115" s="4" t="s">
        <v>120</v>
      </c>
      <c r="BI115" s="35" t="str">
        <f>IFERROR(VLOOKUP(ROWS($BF$9:BF115),$BE$9:$BF$162,2,0),"")</f>
        <v>H/stand FR piked exit (straight arms)</v>
      </c>
      <c r="BM115" s="35">
        <f>IF(ISNUMBER(SEARCH($B$15,BN115)),MAX($BM$8:BM114)+1,0)</f>
        <v>107</v>
      </c>
      <c r="BN115" s="4" t="s">
        <v>120</v>
      </c>
      <c r="BQ115" s="35" t="str">
        <f>IFERROR(VLOOKUP(ROWS($BN$9:BN115),$BM$9:$BN$162,2,0),"")</f>
        <v>H/stand FR piked exit (straight arms)</v>
      </c>
      <c r="BU115" s="35">
        <f>IF(ISNUMBER(SEARCH($B$16,BV115)),MAX($BU$8:BU114)+1,0)</f>
        <v>107</v>
      </c>
      <c r="BV115" s="4" t="s">
        <v>120</v>
      </c>
      <c r="BY115" s="35" t="str">
        <f>IFERROR(VLOOKUP(ROWS($BV$9:BV115),$BU$9:$BV$162,2,0),"")</f>
        <v>H/stand FR piked exit (straight arms)</v>
      </c>
      <c r="CC115" s="35">
        <f>IF(ISNUMBER(SEARCH($B$17,CD115)),MAX($CC$8:CC114)+1,0)</f>
        <v>107</v>
      </c>
      <c r="CD115" s="4" t="s">
        <v>120</v>
      </c>
      <c r="CG115" s="35" t="str">
        <f>IFERROR(VLOOKUP(ROWS($CD$9:CD115),$CC$9:$CD$162,2,0),"")</f>
        <v>H/stand FR piked exit (straight arms)</v>
      </c>
      <c r="CK115" s="35">
        <f>IF(ISNUMBER(SEARCH($B$18,CL115)),MAX($CK$8:CK114)+1,0)</f>
        <v>107</v>
      </c>
      <c r="CL115" s="4" t="s">
        <v>120</v>
      </c>
      <c r="CO115" s="35" t="str">
        <f>IFERROR(VLOOKUP(ROWS($CL$9:CL115),$CK$9:$CL$162,2,0),"")</f>
        <v>H/stand FR piked exit (straight arms)</v>
      </c>
    </row>
    <row r="116" spans="17:93" x14ac:dyDescent="0.2">
      <c r="Q116" s="22">
        <f>IF(ISNUMBER(SEARCH($B$9,R116)),MAX($Q$8:Q115)+1,0)</f>
        <v>108</v>
      </c>
      <c r="R116" s="4" t="s">
        <v>121</v>
      </c>
      <c r="U116" s="22" t="str">
        <f>IFERROR(VLOOKUP(ROWS($R$9:R116),$Q$9:$R$162,2,0),"")</f>
        <v>B Roll to h/stand (straight arms)</v>
      </c>
      <c r="Y116" s="22">
        <f>IF(ISNUMBER(SEARCH($B$10,Z116)),MAX($Y$8:Y115)+1,0)</f>
        <v>108</v>
      </c>
      <c r="Z116" s="4" t="s">
        <v>121</v>
      </c>
      <c r="AC116" s="22" t="str">
        <f>IFERROR(VLOOKUP(ROWS($Z$9:Z116),$Y$9:$Z$162,2,0),"")</f>
        <v>B Roll to h/stand (straight arms)</v>
      </c>
      <c r="AG116" s="22">
        <f>IF(ISNUMBER(SEARCH($B$11,AH116)),MAX($AG$8:AG115)+1,0)</f>
        <v>108</v>
      </c>
      <c r="AH116" s="4" t="s">
        <v>121</v>
      </c>
      <c r="AK116" s="22" t="str">
        <f>IFERROR(VLOOKUP(ROWS($AH$9:AH116),$AG$9:$AH$162,2,0),"")</f>
        <v>B Roll to h/stand (straight arms)</v>
      </c>
      <c r="AO116" s="22">
        <f>IF(ISNUMBER(SEARCH($B$12,AP116)),MAX($AO$8:AO115)+1,0)</f>
        <v>108</v>
      </c>
      <c r="AP116" s="4" t="s">
        <v>121</v>
      </c>
      <c r="AS116" s="22" t="str">
        <f>IFERROR(VLOOKUP(ROWS($AP$9:AP116),$AO$9:$AP$162,2,0),"")</f>
        <v>B Roll to h/stand (straight arms)</v>
      </c>
      <c r="AW116" s="35">
        <f>IF(ISNUMBER(SEARCH($B$13,AX116)),MAX($AW$8:AW115)+1,0)</f>
        <v>108</v>
      </c>
      <c r="AX116" s="4" t="s">
        <v>121</v>
      </c>
      <c r="BA116" s="35" t="str">
        <f>IFERROR(VLOOKUP(ROWS($AX$9:AX116),$AW$9:$AX$162,2,0),"")</f>
        <v>B Roll to h/stand (straight arms)</v>
      </c>
      <c r="BE116" s="35">
        <f>IF(ISNUMBER(SEARCH($B$14,BF116)),MAX($BE$8:BE115)+1,0)</f>
        <v>108</v>
      </c>
      <c r="BF116" s="4" t="s">
        <v>121</v>
      </c>
      <c r="BI116" s="35" t="str">
        <f>IFERROR(VLOOKUP(ROWS($BF$9:BF116),$BE$9:$BF$162,2,0),"")</f>
        <v>B Roll to h/stand (straight arms)</v>
      </c>
      <c r="BM116" s="35">
        <f>IF(ISNUMBER(SEARCH($B$15,BN116)),MAX($BM$8:BM115)+1,0)</f>
        <v>108</v>
      </c>
      <c r="BN116" s="4" t="s">
        <v>121</v>
      </c>
      <c r="BQ116" s="35" t="str">
        <f>IFERROR(VLOOKUP(ROWS($BN$9:BN116),$BM$9:$BN$162,2,0),"")</f>
        <v>B Roll to h/stand (straight arms)</v>
      </c>
      <c r="BU116" s="35">
        <f>IF(ISNUMBER(SEARCH($B$16,BV116)),MAX($BU$8:BU115)+1,0)</f>
        <v>108</v>
      </c>
      <c r="BV116" s="4" t="s">
        <v>121</v>
      </c>
      <c r="BY116" s="35" t="str">
        <f>IFERROR(VLOOKUP(ROWS($BV$9:BV116),$BU$9:$BV$162,2,0),"")</f>
        <v>B Roll to h/stand (straight arms)</v>
      </c>
      <c r="CC116" s="35">
        <f>IF(ISNUMBER(SEARCH($B$17,CD116)),MAX($CC$8:CC115)+1,0)</f>
        <v>108</v>
      </c>
      <c r="CD116" s="4" t="s">
        <v>121</v>
      </c>
      <c r="CG116" s="35" t="str">
        <f>IFERROR(VLOOKUP(ROWS($CD$9:CD116),$CC$9:$CD$162,2,0),"")</f>
        <v>B Roll to h/stand (straight arms)</v>
      </c>
      <c r="CK116" s="35">
        <f>IF(ISNUMBER(SEARCH($B$18,CL116)),MAX($CK$8:CK115)+1,0)</f>
        <v>108</v>
      </c>
      <c r="CL116" s="4" t="s">
        <v>121</v>
      </c>
      <c r="CO116" s="35" t="str">
        <f>IFERROR(VLOOKUP(ROWS($CL$9:CL116),$CK$9:$CL$162,2,0),"")</f>
        <v>B Roll to h/stand (straight arms)</v>
      </c>
    </row>
    <row r="117" spans="17:93" x14ac:dyDescent="0.2">
      <c r="Q117" s="22">
        <f>IF(ISNUMBER(SEARCH($B$9,R117)),MAX($Q$8:Q116)+1,0)</f>
        <v>109</v>
      </c>
      <c r="R117" s="4" t="s">
        <v>122</v>
      </c>
      <c r="U117" s="22" t="str">
        <f>IFERROR(VLOOKUP(ROWS($R$9:R117),$Q$9:$R$162,2,0),"")</f>
        <v>Handstand 1½ pirouette</v>
      </c>
      <c r="Y117" s="22">
        <f>IF(ISNUMBER(SEARCH($B$10,Z117)),MAX($Y$8:Y116)+1,0)</f>
        <v>109</v>
      </c>
      <c r="Z117" s="4" t="s">
        <v>122</v>
      </c>
      <c r="AC117" s="22" t="str">
        <f>IFERROR(VLOOKUP(ROWS($Z$9:Z117),$Y$9:$Z$162,2,0),"")</f>
        <v>Handstand 1½ pirouette</v>
      </c>
      <c r="AG117" s="22">
        <f>IF(ISNUMBER(SEARCH($B$11,AH117)),MAX($AG$8:AG116)+1,0)</f>
        <v>109</v>
      </c>
      <c r="AH117" s="4" t="s">
        <v>122</v>
      </c>
      <c r="AK117" s="22" t="str">
        <f>IFERROR(VLOOKUP(ROWS($AH$9:AH117),$AG$9:$AH$162,2,0),"")</f>
        <v>Handstand 1½ pirouette</v>
      </c>
      <c r="AO117" s="22">
        <f>IF(ISNUMBER(SEARCH($B$12,AP117)),MAX($AO$8:AO116)+1,0)</f>
        <v>109</v>
      </c>
      <c r="AP117" s="4" t="s">
        <v>122</v>
      </c>
      <c r="AS117" s="22" t="str">
        <f>IFERROR(VLOOKUP(ROWS($AP$9:AP117),$AO$9:$AP$162,2,0),"")</f>
        <v>Handstand 1½ pirouette</v>
      </c>
      <c r="AW117" s="35">
        <f>IF(ISNUMBER(SEARCH($B$13,AX117)),MAX($AW$8:AW116)+1,0)</f>
        <v>109</v>
      </c>
      <c r="AX117" s="4" t="s">
        <v>122</v>
      </c>
      <c r="BA117" s="35" t="str">
        <f>IFERROR(VLOOKUP(ROWS($AX$9:AX117),$AW$9:$AX$162,2,0),"")</f>
        <v>Handstand 1½ pirouette</v>
      </c>
      <c r="BE117" s="35">
        <f>IF(ISNUMBER(SEARCH($B$14,BF117)),MAX($BE$8:BE116)+1,0)</f>
        <v>109</v>
      </c>
      <c r="BF117" s="4" t="s">
        <v>122</v>
      </c>
      <c r="BI117" s="35" t="str">
        <f>IFERROR(VLOOKUP(ROWS($BF$9:BF117),$BE$9:$BF$162,2,0),"")</f>
        <v>Handstand 1½ pirouette</v>
      </c>
      <c r="BM117" s="35">
        <f>IF(ISNUMBER(SEARCH($B$15,BN117)),MAX($BM$8:BM116)+1,0)</f>
        <v>109</v>
      </c>
      <c r="BN117" s="4" t="s">
        <v>122</v>
      </c>
      <c r="BQ117" s="35" t="str">
        <f>IFERROR(VLOOKUP(ROWS($BN$9:BN117),$BM$9:$BN$162,2,0),"")</f>
        <v>Handstand 1½ pirouette</v>
      </c>
      <c r="BU117" s="35">
        <f>IF(ISNUMBER(SEARCH($B$16,BV117)),MAX($BU$8:BU116)+1,0)</f>
        <v>109</v>
      </c>
      <c r="BV117" s="4" t="s">
        <v>122</v>
      </c>
      <c r="BY117" s="35" t="str">
        <f>IFERROR(VLOOKUP(ROWS($BV$9:BV117),$BU$9:$BV$162,2,0),"")</f>
        <v>Handstand 1½ pirouette</v>
      </c>
      <c r="CC117" s="35">
        <f>IF(ISNUMBER(SEARCH($B$17,CD117)),MAX($CC$8:CC116)+1,0)</f>
        <v>109</v>
      </c>
      <c r="CD117" s="4" t="s">
        <v>122</v>
      </c>
      <c r="CG117" s="35" t="str">
        <f>IFERROR(VLOOKUP(ROWS($CD$9:CD117),$CC$9:$CD$162,2,0),"")</f>
        <v>Handstand 1½ pirouette</v>
      </c>
      <c r="CK117" s="35">
        <f>IF(ISNUMBER(SEARCH($B$18,CL117)),MAX($CK$8:CK116)+1,0)</f>
        <v>109</v>
      </c>
      <c r="CL117" s="4" t="s">
        <v>122</v>
      </c>
      <c r="CO117" s="35" t="str">
        <f>IFERROR(VLOOKUP(ROWS($CL$9:CL117),$CK$9:$CL$162,2,0),"")</f>
        <v>Handstand 1½ pirouette</v>
      </c>
    </row>
    <row r="118" spans="17:93" x14ac:dyDescent="0.2">
      <c r="Q118" s="22">
        <f>IF(ISNUMBER(SEARCH($B$9,R118)),MAX($Q$8:Q117)+1,0)</f>
        <v>110</v>
      </c>
      <c r="R118" s="6" t="s">
        <v>123</v>
      </c>
      <c r="U118" s="22" t="str">
        <f>IFERROR(VLOOKUP(ROWS($R$9:R118),$Q$9:$R$162,2,0),"")</f>
        <v>Tic toc</v>
      </c>
      <c r="Y118" s="22">
        <f>IF(ISNUMBER(SEARCH($B$10,Z118)),MAX($Y$8:Y117)+1,0)</f>
        <v>110</v>
      </c>
      <c r="Z118" s="6" t="s">
        <v>123</v>
      </c>
      <c r="AC118" s="22" t="str">
        <f>IFERROR(VLOOKUP(ROWS($Z$9:Z118),$Y$9:$Z$162,2,0),"")</f>
        <v>Tic toc</v>
      </c>
      <c r="AG118" s="22">
        <f>IF(ISNUMBER(SEARCH($B$11,AH118)),MAX($AG$8:AG117)+1,0)</f>
        <v>110</v>
      </c>
      <c r="AH118" s="6" t="s">
        <v>123</v>
      </c>
      <c r="AK118" s="22" t="str">
        <f>IFERROR(VLOOKUP(ROWS($AH$9:AH118),$AG$9:$AH$162,2,0),"")</f>
        <v>Tic toc</v>
      </c>
      <c r="AO118" s="22">
        <f>IF(ISNUMBER(SEARCH($B$12,AP118)),MAX($AO$8:AO117)+1,0)</f>
        <v>110</v>
      </c>
      <c r="AP118" s="6" t="s">
        <v>123</v>
      </c>
      <c r="AS118" s="22" t="str">
        <f>IFERROR(VLOOKUP(ROWS($AP$9:AP118),$AO$9:$AP$162,2,0),"")</f>
        <v>Tic toc</v>
      </c>
      <c r="AW118" s="35">
        <f>IF(ISNUMBER(SEARCH($B$13,AX118)),MAX($AW$8:AW117)+1,0)</f>
        <v>110</v>
      </c>
      <c r="AX118" s="6" t="s">
        <v>123</v>
      </c>
      <c r="BA118" s="35" t="str">
        <f>IFERROR(VLOOKUP(ROWS($AX$9:AX118),$AW$9:$AX$162,2,0),"")</f>
        <v>Tic toc</v>
      </c>
      <c r="BE118" s="35">
        <f>IF(ISNUMBER(SEARCH($B$14,BF118)),MAX($BE$8:BE117)+1,0)</f>
        <v>110</v>
      </c>
      <c r="BF118" s="6" t="s">
        <v>123</v>
      </c>
      <c r="BI118" s="35" t="str">
        <f>IFERROR(VLOOKUP(ROWS($BF$9:BF118),$BE$9:$BF$162,2,0),"")</f>
        <v>Tic toc</v>
      </c>
      <c r="BM118" s="35">
        <f>IF(ISNUMBER(SEARCH($B$15,BN118)),MAX($BM$8:BM117)+1,0)</f>
        <v>110</v>
      </c>
      <c r="BN118" s="6" t="s">
        <v>123</v>
      </c>
      <c r="BQ118" s="35" t="str">
        <f>IFERROR(VLOOKUP(ROWS($BN$9:BN118),$BM$9:$BN$162,2,0),"")</f>
        <v>Tic toc</v>
      </c>
      <c r="BU118" s="35">
        <f>IF(ISNUMBER(SEARCH($B$16,BV118)),MAX($BU$8:BU117)+1,0)</f>
        <v>110</v>
      </c>
      <c r="BV118" s="6" t="s">
        <v>123</v>
      </c>
      <c r="BY118" s="35" t="str">
        <f>IFERROR(VLOOKUP(ROWS($BV$9:BV118),$BU$9:$BV$162,2,0),"")</f>
        <v>Tic toc</v>
      </c>
      <c r="CC118" s="35">
        <f>IF(ISNUMBER(SEARCH($B$17,CD118)),MAX($CC$8:CC117)+1,0)</f>
        <v>110</v>
      </c>
      <c r="CD118" s="6" t="s">
        <v>123</v>
      </c>
      <c r="CG118" s="35" t="str">
        <f>IFERROR(VLOOKUP(ROWS($CD$9:CD118),$CC$9:$CD$162,2,0),"")</f>
        <v>Tic toc</v>
      </c>
      <c r="CK118" s="35">
        <f>IF(ISNUMBER(SEARCH($B$18,CL118)),MAX($CK$8:CK117)+1,0)</f>
        <v>110</v>
      </c>
      <c r="CL118" s="6" t="s">
        <v>123</v>
      </c>
      <c r="CO118" s="35" t="str">
        <f>IFERROR(VLOOKUP(ROWS($CL$9:CL118),$CK$9:$CL$162,2,0),"")</f>
        <v>Tic toc</v>
      </c>
    </row>
    <row r="119" spans="17:93" x14ac:dyDescent="0.2">
      <c r="Q119" s="22">
        <f>IF(ISNUMBER(SEARCH($B$9,R119)),MAX($Q$8:Q118)+1,0)</f>
        <v>111</v>
      </c>
      <c r="R119" s="5" t="s">
        <v>181</v>
      </c>
      <c r="U119" s="22" t="str">
        <f>IFERROR(VLOOKUP(ROWS($R$9:R119),$Q$9:$R$162,2,0),"")</f>
        <v>Flyspring</v>
      </c>
      <c r="Y119" s="22">
        <f>IF(ISNUMBER(SEARCH($B$10,Z119)),MAX($Y$8:Y118)+1,0)</f>
        <v>111</v>
      </c>
      <c r="Z119" s="5" t="s">
        <v>181</v>
      </c>
      <c r="AC119" s="22" t="str">
        <f>IFERROR(VLOOKUP(ROWS($Z$9:Z119),$Y$9:$Z$162,2,0),"")</f>
        <v>Flyspring</v>
      </c>
      <c r="AG119" s="22">
        <f>IF(ISNUMBER(SEARCH($B$11,AH119)),MAX($AG$8:AG118)+1,0)</f>
        <v>111</v>
      </c>
      <c r="AH119" s="5" t="s">
        <v>181</v>
      </c>
      <c r="AK119" s="22" t="str">
        <f>IFERROR(VLOOKUP(ROWS($AH$9:AH119),$AG$9:$AH$162,2,0),"")</f>
        <v>Flyspring</v>
      </c>
      <c r="AO119" s="22">
        <f>IF(ISNUMBER(SEARCH($B$12,AP119)),MAX($AO$8:AO118)+1,0)</f>
        <v>111</v>
      </c>
      <c r="AP119" s="5" t="s">
        <v>181</v>
      </c>
      <c r="AS119" s="22" t="str">
        <f>IFERROR(VLOOKUP(ROWS($AP$9:AP119),$AO$9:$AP$162,2,0),"")</f>
        <v>Flyspring</v>
      </c>
      <c r="AW119" s="35">
        <f>IF(ISNUMBER(SEARCH($B$13,AX119)),MAX($AW$8:AW118)+1,0)</f>
        <v>111</v>
      </c>
      <c r="AX119" s="5" t="s">
        <v>181</v>
      </c>
      <c r="BA119" s="35" t="str">
        <f>IFERROR(VLOOKUP(ROWS($AX$9:AX119),$AW$9:$AX$162,2,0),"")</f>
        <v>Flyspring</v>
      </c>
      <c r="BE119" s="35">
        <f>IF(ISNUMBER(SEARCH($B$14,BF119)),MAX($BE$8:BE118)+1,0)</f>
        <v>111</v>
      </c>
      <c r="BF119" s="5" t="s">
        <v>181</v>
      </c>
      <c r="BI119" s="35" t="str">
        <f>IFERROR(VLOOKUP(ROWS($BF$9:BF119),$BE$9:$BF$162,2,0),"")</f>
        <v>Flyspring</v>
      </c>
      <c r="BM119" s="35">
        <f>IF(ISNUMBER(SEARCH($B$15,BN119)),MAX($BM$8:BM118)+1,0)</f>
        <v>111</v>
      </c>
      <c r="BN119" s="5" t="s">
        <v>181</v>
      </c>
      <c r="BQ119" s="35" t="str">
        <f>IFERROR(VLOOKUP(ROWS($BN$9:BN119),$BM$9:$BN$162,2,0),"")</f>
        <v>Flyspring</v>
      </c>
      <c r="BU119" s="35">
        <f>IF(ISNUMBER(SEARCH($B$16,BV119)),MAX($BU$8:BU118)+1,0)</f>
        <v>111</v>
      </c>
      <c r="BV119" s="5" t="s">
        <v>181</v>
      </c>
      <c r="BY119" s="35" t="str">
        <f>IFERROR(VLOOKUP(ROWS($BV$9:BV119),$BU$9:$BV$162,2,0),"")</f>
        <v>Flyspring</v>
      </c>
      <c r="CC119" s="35">
        <f>IF(ISNUMBER(SEARCH($B$17,CD119)),MAX($CC$8:CC118)+1,0)</f>
        <v>111</v>
      </c>
      <c r="CD119" s="5" t="s">
        <v>181</v>
      </c>
      <c r="CG119" s="35" t="str">
        <f>IFERROR(VLOOKUP(ROWS($CD$9:CD119),$CC$9:$CD$162,2,0),"")</f>
        <v>Flyspring</v>
      </c>
      <c r="CK119" s="35">
        <f>IF(ISNUMBER(SEARCH($B$18,CL119)),MAX($CK$8:CK118)+1,0)</f>
        <v>111</v>
      </c>
      <c r="CL119" s="5" t="s">
        <v>181</v>
      </c>
      <c r="CO119" s="35" t="str">
        <f>IFERROR(VLOOKUP(ROWS($CL$9:CL119),$CK$9:$CL$162,2,0),"")</f>
        <v>Flyspring</v>
      </c>
    </row>
    <row r="120" spans="17:93" x14ac:dyDescent="0.2">
      <c r="Q120" s="22">
        <f>IF(ISNUMBER(SEARCH($B$9,R120)),MAX($Q$8:Q119)+1,0)</f>
        <v>112</v>
      </c>
      <c r="R120" s="4" t="s">
        <v>180</v>
      </c>
      <c r="U120" s="22" t="str">
        <f>IFERROR(VLOOKUP(ROWS($R$9:R120),$Q$9:$R$162,2,0),"")</f>
        <v>Tucked Front Salto</v>
      </c>
      <c r="Y120" s="22">
        <f>IF(ISNUMBER(SEARCH($B$10,Z120)),MAX($Y$8:Y119)+1,0)</f>
        <v>112</v>
      </c>
      <c r="Z120" s="4" t="s">
        <v>180</v>
      </c>
      <c r="AC120" s="22" t="str">
        <f>IFERROR(VLOOKUP(ROWS($Z$9:Z120),$Y$9:$Z$162,2,0),"")</f>
        <v>Tucked Front Salto</v>
      </c>
      <c r="AG120" s="22">
        <f>IF(ISNUMBER(SEARCH($B$11,AH120)),MAX($AG$8:AG119)+1,0)</f>
        <v>112</v>
      </c>
      <c r="AH120" s="4" t="s">
        <v>180</v>
      </c>
      <c r="AK120" s="22" t="str">
        <f>IFERROR(VLOOKUP(ROWS($AH$9:AH120),$AG$9:$AH$162,2,0),"")</f>
        <v>Tucked Front Salto</v>
      </c>
      <c r="AO120" s="22">
        <f>IF(ISNUMBER(SEARCH($B$12,AP120)),MAX($AO$8:AO119)+1,0)</f>
        <v>112</v>
      </c>
      <c r="AP120" s="4" t="s">
        <v>180</v>
      </c>
      <c r="AS120" s="22" t="str">
        <f>IFERROR(VLOOKUP(ROWS($AP$9:AP120),$AO$9:$AP$162,2,0),"")</f>
        <v>Tucked Front Salto</v>
      </c>
      <c r="AW120" s="35">
        <f>IF(ISNUMBER(SEARCH($B$13,AX120)),MAX($AW$8:AW119)+1,0)</f>
        <v>112</v>
      </c>
      <c r="AX120" s="4" t="s">
        <v>180</v>
      </c>
      <c r="BA120" s="35" t="str">
        <f>IFERROR(VLOOKUP(ROWS($AX$9:AX120),$AW$9:$AX$162,2,0),"")</f>
        <v>Tucked Front Salto</v>
      </c>
      <c r="BE120" s="35">
        <f>IF(ISNUMBER(SEARCH($B$14,BF120)),MAX($BE$8:BE119)+1,0)</f>
        <v>112</v>
      </c>
      <c r="BF120" s="4" t="s">
        <v>180</v>
      </c>
      <c r="BI120" s="35" t="str">
        <f>IFERROR(VLOOKUP(ROWS($BF$9:BF120),$BE$9:$BF$162,2,0),"")</f>
        <v>Tucked Front Salto</v>
      </c>
      <c r="BM120" s="35">
        <f>IF(ISNUMBER(SEARCH($B$15,BN120)),MAX($BM$8:BM119)+1,0)</f>
        <v>112</v>
      </c>
      <c r="BN120" s="4" t="s">
        <v>180</v>
      </c>
      <c r="BQ120" s="35" t="str">
        <f>IFERROR(VLOOKUP(ROWS($BN$9:BN120),$BM$9:$BN$162,2,0),"")</f>
        <v>Tucked Front Salto</v>
      </c>
      <c r="BU120" s="35">
        <f>IF(ISNUMBER(SEARCH($B$16,BV120)),MAX($BU$8:BU119)+1,0)</f>
        <v>112</v>
      </c>
      <c r="BV120" s="4" t="s">
        <v>180</v>
      </c>
      <c r="BY120" s="35" t="str">
        <f>IFERROR(VLOOKUP(ROWS($BV$9:BV120),$BU$9:$BV$162,2,0),"")</f>
        <v>Tucked Front Salto</v>
      </c>
      <c r="CC120" s="35">
        <f>IF(ISNUMBER(SEARCH($B$17,CD120)),MAX($CC$8:CC119)+1,0)</f>
        <v>112</v>
      </c>
      <c r="CD120" s="4" t="s">
        <v>180</v>
      </c>
      <c r="CG120" s="35" t="str">
        <f>IFERROR(VLOOKUP(ROWS($CD$9:CD120),$CC$9:$CD$162,2,0),"")</f>
        <v>Tucked Front Salto</v>
      </c>
      <c r="CK120" s="35">
        <f>IF(ISNUMBER(SEARCH($B$18,CL120)),MAX($CK$8:CK119)+1,0)</f>
        <v>112</v>
      </c>
      <c r="CL120" s="4" t="s">
        <v>180</v>
      </c>
      <c r="CO120" s="35" t="str">
        <f>IFERROR(VLOOKUP(ROWS($CL$9:CL120),$CK$9:$CL$162,2,0),"")</f>
        <v>Tucked Front Salto</v>
      </c>
    </row>
    <row r="121" spans="17:93" x14ac:dyDescent="0.2">
      <c r="Q121" s="22">
        <f>IF(ISNUMBER(SEARCH($B$9,R121)),MAX($Q$8:Q120)+1,0)</f>
        <v>113</v>
      </c>
      <c r="R121" s="4" t="s">
        <v>237</v>
      </c>
      <c r="U121" s="22" t="str">
        <f>IFERROR(VLOOKUP(ROWS($R$9:R121),$Q$9:$R$162,2,0),"")</f>
        <v>Tucked Back Salto FS</v>
      </c>
      <c r="Y121" s="22">
        <f>IF(ISNUMBER(SEARCH($B$10,Z121)),MAX($Y$8:Y120)+1,0)</f>
        <v>113</v>
      </c>
      <c r="Z121" s="4" t="s">
        <v>237</v>
      </c>
      <c r="AC121" s="22" t="str">
        <f>IFERROR(VLOOKUP(ROWS($Z$9:Z121),$Y$9:$Z$162,2,0),"")</f>
        <v>Tucked Back Salto FS</v>
      </c>
      <c r="AG121" s="22">
        <f>IF(ISNUMBER(SEARCH($B$11,AH121)),MAX($AG$8:AG120)+1,0)</f>
        <v>113</v>
      </c>
      <c r="AH121" s="4" t="s">
        <v>237</v>
      </c>
      <c r="AK121" s="22" t="str">
        <f>IFERROR(VLOOKUP(ROWS($AH$9:AH121),$AG$9:$AH$162,2,0),"")</f>
        <v>Tucked Back Salto FS</v>
      </c>
      <c r="AO121" s="22">
        <f>IF(ISNUMBER(SEARCH($B$12,AP121)),MAX($AO$8:AO120)+1,0)</f>
        <v>113</v>
      </c>
      <c r="AP121" s="4" t="s">
        <v>237</v>
      </c>
      <c r="AS121" s="22" t="str">
        <f>IFERROR(VLOOKUP(ROWS($AP$9:AP121),$AO$9:$AP$162,2,0),"")</f>
        <v>Tucked Back Salto FS</v>
      </c>
      <c r="AW121" s="35">
        <f>IF(ISNUMBER(SEARCH($B$13,AX121)),MAX($AW$8:AW120)+1,0)</f>
        <v>113</v>
      </c>
      <c r="AX121" s="4" t="s">
        <v>237</v>
      </c>
      <c r="BA121" s="35" t="str">
        <f>IFERROR(VLOOKUP(ROWS($AX$9:AX121),$AW$9:$AX$162,2,0),"")</f>
        <v>Tucked Back Salto FS</v>
      </c>
      <c r="BE121" s="35">
        <f>IF(ISNUMBER(SEARCH($B$14,BF121)),MAX($BE$8:BE120)+1,0)</f>
        <v>113</v>
      </c>
      <c r="BF121" s="4" t="s">
        <v>237</v>
      </c>
      <c r="BI121" s="35" t="str">
        <f>IFERROR(VLOOKUP(ROWS($BF$9:BF121),$BE$9:$BF$162,2,0),"")</f>
        <v>Tucked Back Salto FS</v>
      </c>
      <c r="BM121" s="35">
        <f>IF(ISNUMBER(SEARCH($B$15,BN121)),MAX($BM$8:BM120)+1,0)</f>
        <v>113</v>
      </c>
      <c r="BN121" s="4" t="s">
        <v>237</v>
      </c>
      <c r="BQ121" s="35" t="str">
        <f>IFERROR(VLOOKUP(ROWS($BN$9:BN121),$BM$9:$BN$162,2,0),"")</f>
        <v>Tucked Back Salto FS</v>
      </c>
      <c r="BU121" s="35">
        <f>IF(ISNUMBER(SEARCH($B$16,BV121)),MAX($BU$8:BU120)+1,0)</f>
        <v>113</v>
      </c>
      <c r="BV121" s="4" t="s">
        <v>237</v>
      </c>
      <c r="BY121" s="35" t="str">
        <f>IFERROR(VLOOKUP(ROWS($BV$9:BV121),$BU$9:$BV$162,2,0),"")</f>
        <v>Tucked Back Salto FS</v>
      </c>
      <c r="CC121" s="35">
        <f>IF(ISNUMBER(SEARCH($B$17,CD121)),MAX($CC$8:CC120)+1,0)</f>
        <v>113</v>
      </c>
      <c r="CD121" s="4" t="s">
        <v>237</v>
      </c>
      <c r="CG121" s="35" t="str">
        <f>IFERROR(VLOOKUP(ROWS($CD$9:CD121),$CC$9:$CD$162,2,0),"")</f>
        <v>Tucked Back Salto FS</v>
      </c>
      <c r="CK121" s="35">
        <f>IF(ISNUMBER(SEARCH($B$18,CL121)),MAX($CK$8:CK120)+1,0)</f>
        <v>113</v>
      </c>
      <c r="CL121" s="4" t="s">
        <v>237</v>
      </c>
      <c r="CO121" s="35" t="str">
        <f>IFERROR(VLOOKUP(ROWS($CL$9:CL121),$CK$9:$CL$162,2,0),"")</f>
        <v>Tucked Back Salto FS</v>
      </c>
    </row>
    <row r="122" spans="17:93" x14ac:dyDescent="0.2">
      <c r="Q122" s="22">
        <f>IF(ISNUMBER(SEARCH($B$9,R122)),MAX($Q$8:Q121)+1,0)</f>
        <v>114</v>
      </c>
      <c r="R122" s="4" t="s">
        <v>179</v>
      </c>
      <c r="U122" s="22" t="str">
        <f>IFERROR(VLOOKUP(ROWS($R$9:R122),$Q$9:$R$162,2,0),"")</f>
        <v>Free Cartwheel</v>
      </c>
      <c r="Y122" s="22">
        <f>IF(ISNUMBER(SEARCH($B$10,Z122)),MAX($Y$8:Y121)+1,0)</f>
        <v>114</v>
      </c>
      <c r="Z122" s="4" t="s">
        <v>179</v>
      </c>
      <c r="AC122" s="22" t="str">
        <f>IFERROR(VLOOKUP(ROWS($Z$9:Z122),$Y$9:$Z$162,2,0),"")</f>
        <v>Free Cartwheel</v>
      </c>
      <c r="AG122" s="22">
        <f>IF(ISNUMBER(SEARCH($B$11,AH122)),MAX($AG$8:AG121)+1,0)</f>
        <v>114</v>
      </c>
      <c r="AH122" s="4" t="s">
        <v>179</v>
      </c>
      <c r="AK122" s="22" t="str">
        <f>IFERROR(VLOOKUP(ROWS($AH$9:AH122),$AG$9:$AH$162,2,0),"")</f>
        <v>Free Cartwheel</v>
      </c>
      <c r="AO122" s="22">
        <f>IF(ISNUMBER(SEARCH($B$12,AP122)),MAX($AO$8:AO121)+1,0)</f>
        <v>114</v>
      </c>
      <c r="AP122" s="4" t="s">
        <v>179</v>
      </c>
      <c r="AS122" s="22" t="str">
        <f>IFERROR(VLOOKUP(ROWS($AP$9:AP122),$AO$9:$AP$162,2,0),"")</f>
        <v>Free Cartwheel</v>
      </c>
      <c r="AW122" s="35">
        <f>IF(ISNUMBER(SEARCH($B$13,AX122)),MAX($AW$8:AW121)+1,0)</f>
        <v>114</v>
      </c>
      <c r="AX122" s="4" t="s">
        <v>179</v>
      </c>
      <c r="BA122" s="35" t="str">
        <f>IFERROR(VLOOKUP(ROWS($AX$9:AX122),$AW$9:$AX$162,2,0),"")</f>
        <v>Free Cartwheel</v>
      </c>
      <c r="BE122" s="35">
        <f>IF(ISNUMBER(SEARCH($B$14,BF122)),MAX($BE$8:BE121)+1,0)</f>
        <v>114</v>
      </c>
      <c r="BF122" s="4" t="s">
        <v>179</v>
      </c>
      <c r="BI122" s="35" t="str">
        <f>IFERROR(VLOOKUP(ROWS($BF$9:BF122),$BE$9:$BF$162,2,0),"")</f>
        <v>Free Cartwheel</v>
      </c>
      <c r="BM122" s="35">
        <f>IF(ISNUMBER(SEARCH($B$15,BN122)),MAX($BM$8:BM121)+1,0)</f>
        <v>114</v>
      </c>
      <c r="BN122" s="4" t="s">
        <v>179</v>
      </c>
      <c r="BQ122" s="35" t="str">
        <f>IFERROR(VLOOKUP(ROWS($BN$9:BN122),$BM$9:$BN$162,2,0),"")</f>
        <v>Free Cartwheel</v>
      </c>
      <c r="BU122" s="35">
        <f>IF(ISNUMBER(SEARCH($B$16,BV122)),MAX($BU$8:BU121)+1,0)</f>
        <v>114</v>
      </c>
      <c r="BV122" s="4" t="s">
        <v>179</v>
      </c>
      <c r="BY122" s="35" t="str">
        <f>IFERROR(VLOOKUP(ROWS($BV$9:BV122),$BU$9:$BV$162,2,0),"")</f>
        <v>Free Cartwheel</v>
      </c>
      <c r="CC122" s="35">
        <f>IF(ISNUMBER(SEARCH($B$17,CD122)),MAX($CC$8:CC121)+1,0)</f>
        <v>114</v>
      </c>
      <c r="CD122" s="4" t="s">
        <v>179</v>
      </c>
      <c r="CG122" s="35" t="str">
        <f>IFERROR(VLOOKUP(ROWS($CD$9:CD122),$CC$9:$CD$162,2,0),"")</f>
        <v>Free Cartwheel</v>
      </c>
      <c r="CK122" s="35">
        <f>IF(ISNUMBER(SEARCH($B$18,CL122)),MAX($CK$8:CK121)+1,0)</f>
        <v>114</v>
      </c>
      <c r="CL122" s="4" t="s">
        <v>179</v>
      </c>
      <c r="CO122" s="35" t="str">
        <f>IFERROR(VLOOKUP(ROWS($CL$9:CL122),$CK$9:$CL$162,2,0),"")</f>
        <v>Free Cartwheel</v>
      </c>
    </row>
    <row r="123" spans="17:93" x14ac:dyDescent="0.2">
      <c r="Q123" s="22">
        <f>IF(ISNUMBER(SEARCH($B$9,R123)),MAX($Q$8:Q122)+1,0)</f>
        <v>115</v>
      </c>
      <c r="R123" s="4" t="s">
        <v>178</v>
      </c>
      <c r="U123" s="22" t="str">
        <f>IFERROR(VLOOKUP(ROWS($R$9:R123),$Q$9:$R$162,2,0),"")</f>
        <v>Free Cartwheel Flick</v>
      </c>
      <c r="Y123" s="22">
        <f>IF(ISNUMBER(SEARCH($B$10,Z123)),MAX($Y$8:Y122)+1,0)</f>
        <v>115</v>
      </c>
      <c r="Z123" s="4" t="s">
        <v>178</v>
      </c>
      <c r="AC123" s="22" t="str">
        <f>IFERROR(VLOOKUP(ROWS($Z$9:Z123),$Y$9:$Z$162,2,0),"")</f>
        <v>Free Cartwheel Flick</v>
      </c>
      <c r="AG123" s="22">
        <f>IF(ISNUMBER(SEARCH($B$11,AH123)),MAX($AG$8:AG122)+1,0)</f>
        <v>115</v>
      </c>
      <c r="AH123" s="4" t="s">
        <v>178</v>
      </c>
      <c r="AK123" s="22" t="str">
        <f>IFERROR(VLOOKUP(ROWS($AH$9:AH123),$AG$9:$AH$162,2,0),"")</f>
        <v>Free Cartwheel Flick</v>
      </c>
      <c r="AO123" s="22">
        <f>IF(ISNUMBER(SEARCH($B$12,AP123)),MAX($AO$8:AO122)+1,0)</f>
        <v>115</v>
      </c>
      <c r="AP123" s="4" t="s">
        <v>178</v>
      </c>
      <c r="AS123" s="22" t="str">
        <f>IFERROR(VLOOKUP(ROWS($AP$9:AP123),$AO$9:$AP$162,2,0),"")</f>
        <v>Free Cartwheel Flick</v>
      </c>
      <c r="AW123" s="35">
        <f>IF(ISNUMBER(SEARCH($B$13,AX123)),MAX($AW$8:AW122)+1,0)</f>
        <v>115</v>
      </c>
      <c r="AX123" s="4" t="s">
        <v>178</v>
      </c>
      <c r="BA123" s="35" t="str">
        <f>IFERROR(VLOOKUP(ROWS($AX$9:AX123),$AW$9:$AX$162,2,0),"")</f>
        <v>Free Cartwheel Flick</v>
      </c>
      <c r="BE123" s="35">
        <f>IF(ISNUMBER(SEARCH($B$14,BF123)),MAX($BE$8:BE122)+1,0)</f>
        <v>115</v>
      </c>
      <c r="BF123" s="4" t="s">
        <v>178</v>
      </c>
      <c r="BI123" s="35" t="str">
        <f>IFERROR(VLOOKUP(ROWS($BF$9:BF123),$BE$9:$BF$162,2,0),"")</f>
        <v>Free Cartwheel Flick</v>
      </c>
      <c r="BM123" s="35">
        <f>IF(ISNUMBER(SEARCH($B$15,BN123)),MAX($BM$8:BM122)+1,0)</f>
        <v>115</v>
      </c>
      <c r="BN123" s="4" t="s">
        <v>178</v>
      </c>
      <c r="BQ123" s="35" t="str">
        <f>IFERROR(VLOOKUP(ROWS($BN$9:BN123),$BM$9:$BN$162,2,0),"")</f>
        <v>Free Cartwheel Flick</v>
      </c>
      <c r="BU123" s="35">
        <f>IF(ISNUMBER(SEARCH($B$16,BV123)),MAX($BU$8:BU122)+1,0)</f>
        <v>115</v>
      </c>
      <c r="BV123" s="4" t="s">
        <v>178</v>
      </c>
      <c r="BY123" s="35" t="str">
        <f>IFERROR(VLOOKUP(ROWS($BV$9:BV123),$BU$9:$BV$162,2,0),"")</f>
        <v>Free Cartwheel Flick</v>
      </c>
      <c r="CC123" s="35">
        <f>IF(ISNUMBER(SEARCH($B$17,CD123)),MAX($CC$8:CC122)+1,0)</f>
        <v>115</v>
      </c>
      <c r="CD123" s="4" t="s">
        <v>178</v>
      </c>
      <c r="CG123" s="35" t="str">
        <f>IFERROR(VLOOKUP(ROWS($CD$9:CD123),$CC$9:$CD$162,2,0),"")</f>
        <v>Free Cartwheel Flick</v>
      </c>
      <c r="CK123" s="35">
        <f>IF(ISNUMBER(SEARCH($B$18,CL123)),MAX($CK$8:CK122)+1,0)</f>
        <v>115</v>
      </c>
      <c r="CL123" s="4" t="s">
        <v>178</v>
      </c>
      <c r="CO123" s="35" t="str">
        <f>IFERROR(VLOOKUP(ROWS($CL$9:CL123),$CK$9:$CL$162,2,0),"")</f>
        <v>Free Cartwheel Flick</v>
      </c>
    </row>
    <row r="124" spans="17:93" x14ac:dyDescent="0.2">
      <c r="Q124" s="22">
        <f>IF(ISNUMBER(SEARCH($B$9,R124)),MAX($Q$8:Q123)+1,0)</f>
        <v>116</v>
      </c>
      <c r="R124" s="4" t="s">
        <v>238</v>
      </c>
      <c r="U124" s="22" t="str">
        <f>IFERROR(VLOOKUP(ROWS($R$9:R124),$Q$9:$R$162,2,0),"")</f>
        <v>Front Salto to 1 R/O</v>
      </c>
      <c r="Y124" s="22">
        <f>IF(ISNUMBER(SEARCH($B$10,Z124)),MAX($Y$8:Y123)+1,0)</f>
        <v>116</v>
      </c>
      <c r="Z124" s="4" t="s">
        <v>238</v>
      </c>
      <c r="AC124" s="22" t="str">
        <f>IFERROR(VLOOKUP(ROWS($Z$9:Z124),$Y$9:$Z$162,2,0),"")</f>
        <v>Front Salto to 1 R/O</v>
      </c>
      <c r="AG124" s="22">
        <f>IF(ISNUMBER(SEARCH($B$11,AH124)),MAX($AG$8:AG123)+1,0)</f>
        <v>116</v>
      </c>
      <c r="AH124" s="4" t="s">
        <v>238</v>
      </c>
      <c r="AK124" s="22" t="str">
        <f>IFERROR(VLOOKUP(ROWS($AH$9:AH124),$AG$9:$AH$162,2,0),"")</f>
        <v>Front Salto to 1 R/O</v>
      </c>
      <c r="AO124" s="22">
        <f>IF(ISNUMBER(SEARCH($B$12,AP124)),MAX($AO$8:AO123)+1,0)</f>
        <v>116</v>
      </c>
      <c r="AP124" s="4" t="s">
        <v>238</v>
      </c>
      <c r="AS124" s="22" t="str">
        <f>IFERROR(VLOOKUP(ROWS($AP$9:AP124),$AO$9:$AP$162,2,0),"")</f>
        <v>Front Salto to 1 R/O</v>
      </c>
      <c r="AW124" s="35">
        <f>IF(ISNUMBER(SEARCH($B$13,AX124)),MAX($AW$8:AW123)+1,0)</f>
        <v>116</v>
      </c>
      <c r="AX124" s="4" t="s">
        <v>238</v>
      </c>
      <c r="BA124" s="35" t="str">
        <f>IFERROR(VLOOKUP(ROWS($AX$9:AX124),$AW$9:$AX$162,2,0),"")</f>
        <v>Front Salto to 1 R/O</v>
      </c>
      <c r="BE124" s="35">
        <f>IF(ISNUMBER(SEARCH($B$14,BF124)),MAX($BE$8:BE123)+1,0)</f>
        <v>116</v>
      </c>
      <c r="BF124" s="4" t="s">
        <v>238</v>
      </c>
      <c r="BI124" s="35" t="str">
        <f>IFERROR(VLOOKUP(ROWS($BF$9:BF124),$BE$9:$BF$162,2,0),"")</f>
        <v>Front Salto to 1 R/O</v>
      </c>
      <c r="BM124" s="35">
        <f>IF(ISNUMBER(SEARCH($B$15,BN124)),MAX($BM$8:BM123)+1,0)</f>
        <v>116</v>
      </c>
      <c r="BN124" s="4" t="s">
        <v>238</v>
      </c>
      <c r="BQ124" s="35" t="str">
        <f>IFERROR(VLOOKUP(ROWS($BN$9:BN124),$BM$9:$BN$162,2,0),"")</f>
        <v>Front Salto to 1 R/O</v>
      </c>
      <c r="BU124" s="35">
        <f>IF(ISNUMBER(SEARCH($B$16,BV124)),MAX($BU$8:BU123)+1,0)</f>
        <v>116</v>
      </c>
      <c r="BV124" s="4" t="s">
        <v>238</v>
      </c>
      <c r="BY124" s="35" t="str">
        <f>IFERROR(VLOOKUP(ROWS($BV$9:BV124),$BU$9:$BV$162,2,0),"")</f>
        <v>Front Salto to 1 R/O</v>
      </c>
      <c r="CC124" s="35">
        <f>IF(ISNUMBER(SEARCH($B$17,CD124)),MAX($CC$8:CC123)+1,0)</f>
        <v>116</v>
      </c>
      <c r="CD124" s="4" t="s">
        <v>238</v>
      </c>
      <c r="CG124" s="35" t="str">
        <f>IFERROR(VLOOKUP(ROWS($CD$9:CD124),$CC$9:$CD$162,2,0),"")</f>
        <v>Front Salto to 1 R/O</v>
      </c>
      <c r="CK124" s="35">
        <f>IF(ISNUMBER(SEARCH($B$18,CL124)),MAX($CK$8:CK123)+1,0)</f>
        <v>116</v>
      </c>
      <c r="CL124" s="4" t="s">
        <v>238</v>
      </c>
      <c r="CO124" s="35" t="str">
        <f>IFERROR(VLOOKUP(ROWS($CL$9:CL124),$CK$9:$CL$162,2,0),"")</f>
        <v>Front Salto to 1 R/O</v>
      </c>
    </row>
    <row r="125" spans="17:93" x14ac:dyDescent="0.2">
      <c r="Q125" s="22">
        <f>IF(ISNUMBER(SEARCH($B$9,R125)),MAX($Q$8:Q124)+1,0)</f>
        <v>117</v>
      </c>
      <c r="R125" s="4" t="s">
        <v>177</v>
      </c>
      <c r="U125" s="22" t="str">
        <f>IFERROR(VLOOKUP(ROWS($R$9:R125),$Q$9:$R$162,2,0),"")</f>
        <v>Front Salto, R/O, flic</v>
      </c>
      <c r="Y125" s="22">
        <f>IF(ISNUMBER(SEARCH($B$10,Z125)),MAX($Y$8:Y124)+1,0)</f>
        <v>117</v>
      </c>
      <c r="Z125" s="4" t="s">
        <v>177</v>
      </c>
      <c r="AC125" s="22" t="str">
        <f>IFERROR(VLOOKUP(ROWS($Z$9:Z125),$Y$9:$Z$162,2,0),"")</f>
        <v>Front Salto, R/O, flic</v>
      </c>
      <c r="AG125" s="22">
        <f>IF(ISNUMBER(SEARCH($B$11,AH125)),MAX($AG$8:AG124)+1,0)</f>
        <v>117</v>
      </c>
      <c r="AH125" s="4" t="s">
        <v>177</v>
      </c>
      <c r="AK125" s="22" t="str">
        <f>IFERROR(VLOOKUP(ROWS($AH$9:AH125),$AG$9:$AH$162,2,0),"")</f>
        <v>Front Salto, R/O, flic</v>
      </c>
      <c r="AO125" s="22">
        <f>IF(ISNUMBER(SEARCH($B$12,AP125)),MAX($AO$8:AO124)+1,0)</f>
        <v>117</v>
      </c>
      <c r="AP125" s="4" t="s">
        <v>177</v>
      </c>
      <c r="AS125" s="22" t="str">
        <f>IFERROR(VLOOKUP(ROWS($AP$9:AP125),$AO$9:$AP$162,2,0),"")</f>
        <v>Front Salto, R/O, flic</v>
      </c>
      <c r="AW125" s="35">
        <f>IF(ISNUMBER(SEARCH($B$13,AX125)),MAX($AW$8:AW124)+1,0)</f>
        <v>117</v>
      </c>
      <c r="AX125" s="4" t="s">
        <v>177</v>
      </c>
      <c r="BA125" s="35" t="str">
        <f>IFERROR(VLOOKUP(ROWS($AX$9:AX125),$AW$9:$AX$162,2,0),"")</f>
        <v>Front Salto, R/O, flic</v>
      </c>
      <c r="BE125" s="35">
        <f>IF(ISNUMBER(SEARCH($B$14,BF125)),MAX($BE$8:BE124)+1,0)</f>
        <v>117</v>
      </c>
      <c r="BF125" s="4" t="s">
        <v>177</v>
      </c>
      <c r="BI125" s="35" t="str">
        <f>IFERROR(VLOOKUP(ROWS($BF$9:BF125),$BE$9:$BF$162,2,0),"")</f>
        <v>Front Salto, R/O, flic</v>
      </c>
      <c r="BM125" s="35">
        <f>IF(ISNUMBER(SEARCH($B$15,BN125)),MAX($BM$8:BM124)+1,0)</f>
        <v>117</v>
      </c>
      <c r="BN125" s="4" t="s">
        <v>177</v>
      </c>
      <c r="BQ125" s="35" t="str">
        <f>IFERROR(VLOOKUP(ROWS($BN$9:BN125),$BM$9:$BN$162,2,0),"")</f>
        <v>Front Salto, R/O, flic</v>
      </c>
      <c r="BU125" s="35">
        <f>IF(ISNUMBER(SEARCH($B$16,BV125)),MAX($BU$8:BU124)+1,0)</f>
        <v>117</v>
      </c>
      <c r="BV125" s="4" t="s">
        <v>177</v>
      </c>
      <c r="BY125" s="35" t="str">
        <f>IFERROR(VLOOKUP(ROWS($BV$9:BV125),$BU$9:$BV$162,2,0),"")</f>
        <v>Front Salto, R/O, flic</v>
      </c>
      <c r="CC125" s="35">
        <f>IF(ISNUMBER(SEARCH($B$17,CD125)),MAX($CC$8:CC124)+1,0)</f>
        <v>117</v>
      </c>
      <c r="CD125" s="4" t="s">
        <v>177</v>
      </c>
      <c r="CG125" s="35" t="str">
        <f>IFERROR(VLOOKUP(ROWS($CD$9:CD125),$CC$9:$CD$162,2,0),"")</f>
        <v>Front Salto, R/O, flic</v>
      </c>
      <c r="CK125" s="35">
        <f>IF(ISNUMBER(SEARCH($B$18,CL125)),MAX($CK$8:CK124)+1,0)</f>
        <v>117</v>
      </c>
      <c r="CL125" s="4" t="s">
        <v>177</v>
      </c>
      <c r="CO125" s="35" t="str">
        <f>IFERROR(VLOOKUP(ROWS($CL$9:CL125),$CK$9:$CL$162,2,0),"")</f>
        <v>Front Salto, R/O, flic</v>
      </c>
    </row>
    <row r="126" spans="17:93" x14ac:dyDescent="0.2">
      <c r="Q126" s="22">
        <f>IF(ISNUMBER(SEARCH($B$9,R126)),MAX($Q$8:Q125)+1,0)</f>
        <v>118</v>
      </c>
      <c r="R126" s="4" t="s">
        <v>176</v>
      </c>
      <c r="U126" s="22" t="str">
        <f>IFERROR(VLOOKUP(ROWS($R$9:R126),$Q$9:$R$162,2,0),"")</f>
        <v>F Salto step out, R/O, B Salto</v>
      </c>
      <c r="Y126" s="22">
        <f>IF(ISNUMBER(SEARCH($B$10,Z126)),MAX($Y$8:Y125)+1,0)</f>
        <v>118</v>
      </c>
      <c r="Z126" s="4" t="s">
        <v>176</v>
      </c>
      <c r="AC126" s="22" t="str">
        <f>IFERROR(VLOOKUP(ROWS($Z$9:Z126),$Y$9:$Z$162,2,0),"")</f>
        <v>F Salto step out, R/O, B Salto</v>
      </c>
      <c r="AG126" s="22">
        <f>IF(ISNUMBER(SEARCH($B$11,AH126)),MAX($AG$8:AG125)+1,0)</f>
        <v>118</v>
      </c>
      <c r="AH126" s="4" t="s">
        <v>176</v>
      </c>
      <c r="AK126" s="22" t="str">
        <f>IFERROR(VLOOKUP(ROWS($AH$9:AH126),$AG$9:$AH$162,2,0),"")</f>
        <v>F Salto step out, R/O, B Salto</v>
      </c>
      <c r="AO126" s="22">
        <f>IF(ISNUMBER(SEARCH($B$12,AP126)),MAX($AO$8:AO125)+1,0)</f>
        <v>118</v>
      </c>
      <c r="AP126" s="4" t="s">
        <v>176</v>
      </c>
      <c r="AS126" s="22" t="str">
        <f>IFERROR(VLOOKUP(ROWS($AP$9:AP126),$AO$9:$AP$162,2,0),"")</f>
        <v>F Salto step out, R/O, B Salto</v>
      </c>
      <c r="AW126" s="35">
        <f>IF(ISNUMBER(SEARCH($B$13,AX126)),MAX($AW$8:AW125)+1,0)</f>
        <v>118</v>
      </c>
      <c r="AX126" s="4" t="s">
        <v>176</v>
      </c>
      <c r="BA126" s="35" t="str">
        <f>IFERROR(VLOOKUP(ROWS($AX$9:AX126),$AW$9:$AX$162,2,0),"")</f>
        <v>F Salto step out, R/O, B Salto</v>
      </c>
      <c r="BE126" s="35">
        <f>IF(ISNUMBER(SEARCH($B$14,BF126)),MAX($BE$8:BE125)+1,0)</f>
        <v>118</v>
      </c>
      <c r="BF126" s="4" t="s">
        <v>176</v>
      </c>
      <c r="BI126" s="35" t="str">
        <f>IFERROR(VLOOKUP(ROWS($BF$9:BF126),$BE$9:$BF$162,2,0),"")</f>
        <v>F Salto step out, R/O, B Salto</v>
      </c>
      <c r="BM126" s="35">
        <f>IF(ISNUMBER(SEARCH($B$15,BN126)),MAX($BM$8:BM125)+1,0)</f>
        <v>118</v>
      </c>
      <c r="BN126" s="4" t="s">
        <v>176</v>
      </c>
      <c r="BQ126" s="35" t="str">
        <f>IFERROR(VLOOKUP(ROWS($BN$9:BN126),$BM$9:$BN$162,2,0),"")</f>
        <v>F Salto step out, R/O, B Salto</v>
      </c>
      <c r="BU126" s="35">
        <f>IF(ISNUMBER(SEARCH($B$16,BV126)),MAX($BU$8:BU125)+1,0)</f>
        <v>118</v>
      </c>
      <c r="BV126" s="4" t="s">
        <v>176</v>
      </c>
      <c r="BY126" s="35" t="str">
        <f>IFERROR(VLOOKUP(ROWS($BV$9:BV126),$BU$9:$BV$162,2,0),"")</f>
        <v>F Salto step out, R/O, B Salto</v>
      </c>
      <c r="CC126" s="35">
        <f>IF(ISNUMBER(SEARCH($B$17,CD126)),MAX($CC$8:CC125)+1,0)</f>
        <v>118</v>
      </c>
      <c r="CD126" s="4" t="s">
        <v>176</v>
      </c>
      <c r="CG126" s="35" t="str">
        <f>IFERROR(VLOOKUP(ROWS($CD$9:CD126),$CC$9:$CD$162,2,0),"")</f>
        <v>F Salto step out, R/O, B Salto</v>
      </c>
      <c r="CK126" s="35">
        <f>IF(ISNUMBER(SEARCH($B$18,CL126)),MAX($CK$8:CK125)+1,0)</f>
        <v>118</v>
      </c>
      <c r="CL126" s="4" t="s">
        <v>176</v>
      </c>
      <c r="CO126" s="35" t="str">
        <f>IFERROR(VLOOKUP(ROWS($CL$9:CL126),$CK$9:$CL$162,2,0),"")</f>
        <v>F Salto step out, R/O, B Salto</v>
      </c>
    </row>
    <row r="127" spans="17:93" x14ac:dyDescent="0.2">
      <c r="Q127" s="22">
        <f>IF(ISNUMBER(SEARCH($B$9,R127)),MAX($Q$8:Q126)+1,0)</f>
        <v>119</v>
      </c>
      <c r="R127" s="4" t="s">
        <v>175</v>
      </c>
      <c r="U127" s="22" t="str">
        <f>IFERROR(VLOOKUP(ROWS($R$9:R127),$Q$9:$R$162,2,0),"")</f>
        <v>R/O Tuck Back Salto</v>
      </c>
      <c r="Y127" s="22">
        <f>IF(ISNUMBER(SEARCH($B$10,Z127)),MAX($Y$8:Y126)+1,0)</f>
        <v>119</v>
      </c>
      <c r="Z127" s="4" t="s">
        <v>175</v>
      </c>
      <c r="AC127" s="22" t="str">
        <f>IFERROR(VLOOKUP(ROWS($Z$9:Z127),$Y$9:$Z$162,2,0),"")</f>
        <v>R/O Tuck Back Salto</v>
      </c>
      <c r="AG127" s="22">
        <f>IF(ISNUMBER(SEARCH($B$11,AH127)),MAX($AG$8:AG126)+1,0)</f>
        <v>119</v>
      </c>
      <c r="AH127" s="4" t="s">
        <v>175</v>
      </c>
      <c r="AK127" s="22" t="str">
        <f>IFERROR(VLOOKUP(ROWS($AH$9:AH127),$AG$9:$AH$162,2,0),"")</f>
        <v>R/O Tuck Back Salto</v>
      </c>
      <c r="AO127" s="22">
        <f>IF(ISNUMBER(SEARCH($B$12,AP127)),MAX($AO$8:AO126)+1,0)</f>
        <v>119</v>
      </c>
      <c r="AP127" s="4" t="s">
        <v>175</v>
      </c>
      <c r="AS127" s="22" t="str">
        <f>IFERROR(VLOOKUP(ROWS($AP$9:AP127),$AO$9:$AP$162,2,0),"")</f>
        <v>R/O Tuck Back Salto</v>
      </c>
      <c r="AW127" s="35">
        <f>IF(ISNUMBER(SEARCH($B$13,AX127)),MAX($AW$8:AW126)+1,0)</f>
        <v>119</v>
      </c>
      <c r="AX127" s="4" t="s">
        <v>175</v>
      </c>
      <c r="BA127" s="35" t="str">
        <f>IFERROR(VLOOKUP(ROWS($AX$9:AX127),$AW$9:$AX$162,2,0),"")</f>
        <v>R/O Tuck Back Salto</v>
      </c>
      <c r="BE127" s="35">
        <f>IF(ISNUMBER(SEARCH($B$14,BF127)),MAX($BE$8:BE126)+1,0)</f>
        <v>119</v>
      </c>
      <c r="BF127" s="4" t="s">
        <v>175</v>
      </c>
      <c r="BI127" s="35" t="str">
        <f>IFERROR(VLOOKUP(ROWS($BF$9:BF127),$BE$9:$BF$162,2,0),"")</f>
        <v>R/O Tuck Back Salto</v>
      </c>
      <c r="BM127" s="35">
        <f>IF(ISNUMBER(SEARCH($B$15,BN127)),MAX($BM$8:BM126)+1,0)</f>
        <v>119</v>
      </c>
      <c r="BN127" s="4" t="s">
        <v>175</v>
      </c>
      <c r="BQ127" s="35" t="str">
        <f>IFERROR(VLOOKUP(ROWS($BN$9:BN127),$BM$9:$BN$162,2,0),"")</f>
        <v>R/O Tuck Back Salto</v>
      </c>
      <c r="BU127" s="35">
        <f>IF(ISNUMBER(SEARCH($B$16,BV127)),MAX($BU$8:BU126)+1,0)</f>
        <v>119</v>
      </c>
      <c r="BV127" s="4" t="s">
        <v>175</v>
      </c>
      <c r="BY127" s="35" t="str">
        <f>IFERROR(VLOOKUP(ROWS($BV$9:BV127),$BU$9:$BV$162,2,0),"")</f>
        <v>R/O Tuck Back Salto</v>
      </c>
      <c r="CC127" s="35">
        <f>IF(ISNUMBER(SEARCH($B$17,CD127)),MAX($CC$8:CC126)+1,0)</f>
        <v>119</v>
      </c>
      <c r="CD127" s="4" t="s">
        <v>175</v>
      </c>
      <c r="CG127" s="35" t="str">
        <f>IFERROR(VLOOKUP(ROWS($CD$9:CD127),$CC$9:$CD$162,2,0),"")</f>
        <v>R/O Tuck Back Salto</v>
      </c>
      <c r="CK127" s="35">
        <f>IF(ISNUMBER(SEARCH($B$18,CL127)),MAX($CK$8:CK126)+1,0)</f>
        <v>119</v>
      </c>
      <c r="CL127" s="4" t="s">
        <v>175</v>
      </c>
      <c r="CO127" s="35" t="str">
        <f>IFERROR(VLOOKUP(ROWS($CL$9:CL127),$CK$9:$CL$162,2,0),"")</f>
        <v>R/O Tuck Back Salto</v>
      </c>
    </row>
    <row r="128" spans="17:93" x14ac:dyDescent="0.2">
      <c r="Q128" s="22">
        <f>IF(ISNUMBER(SEARCH($B$9,R128)),MAX($Q$8:Q127)+1,0)</f>
        <v>120</v>
      </c>
      <c r="R128" s="4" t="s">
        <v>174</v>
      </c>
      <c r="U128" s="22" t="str">
        <f>IFERROR(VLOOKUP(ROWS($R$9:R128),$Q$9:$R$162,2,0),"")</f>
        <v>R/O, Flic, Tuck Back Salto</v>
      </c>
      <c r="Y128" s="22">
        <f>IF(ISNUMBER(SEARCH($B$10,Z128)),MAX($Y$8:Y127)+1,0)</f>
        <v>120</v>
      </c>
      <c r="Z128" s="4" t="s">
        <v>174</v>
      </c>
      <c r="AC128" s="22" t="str">
        <f>IFERROR(VLOOKUP(ROWS($Z$9:Z128),$Y$9:$Z$162,2,0),"")</f>
        <v>R/O, Flic, Tuck Back Salto</v>
      </c>
      <c r="AG128" s="22">
        <f>IF(ISNUMBER(SEARCH($B$11,AH128)),MAX($AG$8:AG127)+1,0)</f>
        <v>120</v>
      </c>
      <c r="AH128" s="4" t="s">
        <v>174</v>
      </c>
      <c r="AK128" s="22" t="str">
        <f>IFERROR(VLOOKUP(ROWS($AH$9:AH128),$AG$9:$AH$162,2,0),"")</f>
        <v>R/O, Flic, Tuck Back Salto</v>
      </c>
      <c r="AO128" s="22">
        <f>IF(ISNUMBER(SEARCH($B$12,AP128)),MAX($AO$8:AO127)+1,0)</f>
        <v>120</v>
      </c>
      <c r="AP128" s="4" t="s">
        <v>174</v>
      </c>
      <c r="AS128" s="22" t="str">
        <f>IFERROR(VLOOKUP(ROWS($AP$9:AP128),$AO$9:$AP$162,2,0),"")</f>
        <v>R/O, Flic, Tuck Back Salto</v>
      </c>
      <c r="AW128" s="35">
        <f>IF(ISNUMBER(SEARCH($B$13,AX128)),MAX($AW$8:AW127)+1,0)</f>
        <v>120</v>
      </c>
      <c r="AX128" s="4" t="s">
        <v>174</v>
      </c>
      <c r="BA128" s="35" t="str">
        <f>IFERROR(VLOOKUP(ROWS($AX$9:AX128),$AW$9:$AX$162,2,0),"")</f>
        <v>R/O, Flic, Tuck Back Salto</v>
      </c>
      <c r="BE128" s="35">
        <f>IF(ISNUMBER(SEARCH($B$14,BF128)),MAX($BE$8:BE127)+1,0)</f>
        <v>120</v>
      </c>
      <c r="BF128" s="4" t="s">
        <v>174</v>
      </c>
      <c r="BI128" s="35" t="str">
        <f>IFERROR(VLOOKUP(ROWS($BF$9:BF128),$BE$9:$BF$162,2,0),"")</f>
        <v>R/O, Flic, Tuck Back Salto</v>
      </c>
      <c r="BM128" s="35">
        <f>IF(ISNUMBER(SEARCH($B$15,BN128)),MAX($BM$8:BM127)+1,0)</f>
        <v>120</v>
      </c>
      <c r="BN128" s="4" t="s">
        <v>174</v>
      </c>
      <c r="BQ128" s="35" t="str">
        <f>IFERROR(VLOOKUP(ROWS($BN$9:BN128),$BM$9:$BN$162,2,0),"")</f>
        <v>R/O, Flic, Tuck Back Salto</v>
      </c>
      <c r="BU128" s="35">
        <f>IF(ISNUMBER(SEARCH($B$16,BV128)),MAX($BU$8:BU127)+1,0)</f>
        <v>120</v>
      </c>
      <c r="BV128" s="4" t="s">
        <v>174</v>
      </c>
      <c r="BY128" s="35" t="str">
        <f>IFERROR(VLOOKUP(ROWS($BV$9:BV128),$BU$9:$BV$162,2,0),"")</f>
        <v>R/O, Flic, Tuck Back Salto</v>
      </c>
      <c r="CC128" s="35">
        <f>IF(ISNUMBER(SEARCH($B$17,CD128)),MAX($CC$8:CC127)+1,0)</f>
        <v>120</v>
      </c>
      <c r="CD128" s="4" t="s">
        <v>174</v>
      </c>
      <c r="CG128" s="35" t="str">
        <f>IFERROR(VLOOKUP(ROWS($CD$9:CD128),$CC$9:$CD$162,2,0),"")</f>
        <v>R/O, Flic, Tuck Back Salto</v>
      </c>
      <c r="CK128" s="35">
        <f>IF(ISNUMBER(SEARCH($B$18,CL128)),MAX($CK$8:CK127)+1,0)</f>
        <v>120</v>
      </c>
      <c r="CL128" s="4" t="s">
        <v>174</v>
      </c>
      <c r="CO128" s="35" t="str">
        <f>IFERROR(VLOOKUP(ROWS($CL$9:CL128),$CK$9:$CL$162,2,0),"")</f>
        <v>R/O, Flic, Tuck Back Salto</v>
      </c>
    </row>
    <row r="129" spans="17:93" x14ac:dyDescent="0.2">
      <c r="Q129" s="22">
        <f>IF(ISNUMBER(SEARCH($B$9,R129)),MAX($Q$8:Q128)+1,0)</f>
        <v>121</v>
      </c>
      <c r="R129" s="4" t="s">
        <v>173</v>
      </c>
      <c r="U129" s="22" t="str">
        <f>IFERROR(VLOOKUP(ROWS($R$9:R129),$Q$9:$R$162,2,0),"")</f>
        <v>Handspring Flyspring</v>
      </c>
      <c r="Y129" s="22">
        <f>IF(ISNUMBER(SEARCH($B$10,Z129)),MAX($Y$8:Y128)+1,0)</f>
        <v>121</v>
      </c>
      <c r="Z129" s="4" t="s">
        <v>173</v>
      </c>
      <c r="AC129" s="22" t="str">
        <f>IFERROR(VLOOKUP(ROWS($Z$9:Z129),$Y$9:$Z$162,2,0),"")</f>
        <v>Handspring Flyspring</v>
      </c>
      <c r="AG129" s="22">
        <f>IF(ISNUMBER(SEARCH($B$11,AH129)),MAX($AG$8:AG128)+1,0)</f>
        <v>121</v>
      </c>
      <c r="AH129" s="4" t="s">
        <v>173</v>
      </c>
      <c r="AK129" s="22" t="str">
        <f>IFERROR(VLOOKUP(ROWS($AH$9:AH129),$AG$9:$AH$162,2,0),"")</f>
        <v>Handspring Flyspring</v>
      </c>
      <c r="AO129" s="22">
        <f>IF(ISNUMBER(SEARCH($B$12,AP129)),MAX($AO$8:AO128)+1,0)</f>
        <v>121</v>
      </c>
      <c r="AP129" s="4" t="s">
        <v>173</v>
      </c>
      <c r="AS129" s="22" t="str">
        <f>IFERROR(VLOOKUP(ROWS($AP$9:AP129),$AO$9:$AP$162,2,0),"")</f>
        <v>Handspring Flyspring</v>
      </c>
      <c r="AW129" s="35">
        <f>IF(ISNUMBER(SEARCH($B$13,AX129)),MAX($AW$8:AW128)+1,0)</f>
        <v>121</v>
      </c>
      <c r="AX129" s="4" t="s">
        <v>173</v>
      </c>
      <c r="BA129" s="35" t="str">
        <f>IFERROR(VLOOKUP(ROWS($AX$9:AX129),$AW$9:$AX$162,2,0),"")</f>
        <v>Handspring Flyspring</v>
      </c>
      <c r="BE129" s="35">
        <f>IF(ISNUMBER(SEARCH($B$14,BF129)),MAX($BE$8:BE128)+1,0)</f>
        <v>121</v>
      </c>
      <c r="BF129" s="4" t="s">
        <v>173</v>
      </c>
      <c r="BI129" s="35" t="str">
        <f>IFERROR(VLOOKUP(ROWS($BF$9:BF129),$BE$9:$BF$162,2,0),"")</f>
        <v>Handspring Flyspring</v>
      </c>
      <c r="BM129" s="35">
        <f>IF(ISNUMBER(SEARCH($B$15,BN129)),MAX($BM$8:BM128)+1,0)</f>
        <v>121</v>
      </c>
      <c r="BN129" s="4" t="s">
        <v>173</v>
      </c>
      <c r="BQ129" s="35" t="str">
        <f>IFERROR(VLOOKUP(ROWS($BN$9:BN129),$BM$9:$BN$162,2,0),"")</f>
        <v>Handspring Flyspring</v>
      </c>
      <c r="BU129" s="35">
        <f>IF(ISNUMBER(SEARCH($B$16,BV129)),MAX($BU$8:BU128)+1,0)</f>
        <v>121</v>
      </c>
      <c r="BV129" s="4" t="s">
        <v>173</v>
      </c>
      <c r="BY129" s="35" t="str">
        <f>IFERROR(VLOOKUP(ROWS($BV$9:BV129),$BU$9:$BV$162,2,0),"")</f>
        <v>Handspring Flyspring</v>
      </c>
      <c r="CC129" s="35">
        <f>IF(ISNUMBER(SEARCH($B$17,CD129)),MAX($CC$8:CC128)+1,0)</f>
        <v>121</v>
      </c>
      <c r="CD129" s="4" t="s">
        <v>173</v>
      </c>
      <c r="CG129" s="35" t="str">
        <f>IFERROR(VLOOKUP(ROWS($CD$9:CD129),$CC$9:$CD$162,2,0),"")</f>
        <v>Handspring Flyspring</v>
      </c>
      <c r="CK129" s="35">
        <f>IF(ISNUMBER(SEARCH($B$18,CL129)),MAX($CK$8:CK128)+1,0)</f>
        <v>121</v>
      </c>
      <c r="CL129" s="4" t="s">
        <v>173</v>
      </c>
      <c r="CO129" s="35" t="str">
        <f>IFERROR(VLOOKUP(ROWS($CL$9:CL129),$CK$9:$CL$162,2,0),"")</f>
        <v>Handspring Flyspring</v>
      </c>
    </row>
    <row r="130" spans="17:93" x14ac:dyDescent="0.2">
      <c r="Q130" s="22">
        <f>IF(ISNUMBER(SEARCH($B$9,R130)),MAX($Q$8:Q129)+1,0)</f>
        <v>122</v>
      </c>
      <c r="R130" s="4" t="s">
        <v>172</v>
      </c>
      <c r="U130" s="22" t="str">
        <f>IFERROR(VLOOKUP(ROWS($R$9:R130),$Q$9:$R$162,2,0),"")</f>
        <v>Handspring, Front Salto</v>
      </c>
      <c r="Y130" s="22">
        <f>IF(ISNUMBER(SEARCH($B$10,Z130)),MAX($Y$8:Y129)+1,0)</f>
        <v>122</v>
      </c>
      <c r="Z130" s="4" t="s">
        <v>172</v>
      </c>
      <c r="AC130" s="22" t="str">
        <f>IFERROR(VLOOKUP(ROWS($Z$9:Z130),$Y$9:$Z$162,2,0),"")</f>
        <v>Handspring, Front Salto</v>
      </c>
      <c r="AG130" s="22">
        <f>IF(ISNUMBER(SEARCH($B$11,AH130)),MAX($AG$8:AG129)+1,0)</f>
        <v>122</v>
      </c>
      <c r="AH130" s="4" t="s">
        <v>172</v>
      </c>
      <c r="AK130" s="22" t="str">
        <f>IFERROR(VLOOKUP(ROWS($AH$9:AH130),$AG$9:$AH$162,2,0),"")</f>
        <v>Handspring, Front Salto</v>
      </c>
      <c r="AO130" s="22">
        <f>IF(ISNUMBER(SEARCH($B$12,AP130)),MAX($AO$8:AO129)+1,0)</f>
        <v>122</v>
      </c>
      <c r="AP130" s="4" t="s">
        <v>172</v>
      </c>
      <c r="AS130" s="22" t="str">
        <f>IFERROR(VLOOKUP(ROWS($AP$9:AP130),$AO$9:$AP$162,2,0),"")</f>
        <v>Handspring, Front Salto</v>
      </c>
      <c r="AW130" s="35">
        <f>IF(ISNUMBER(SEARCH($B$13,AX130)),MAX($AW$8:AW129)+1,0)</f>
        <v>122</v>
      </c>
      <c r="AX130" s="4" t="s">
        <v>172</v>
      </c>
      <c r="BA130" s="35" t="str">
        <f>IFERROR(VLOOKUP(ROWS($AX$9:AX130),$AW$9:$AX$162,2,0),"")</f>
        <v>Handspring, Front Salto</v>
      </c>
      <c r="BE130" s="35">
        <f>IF(ISNUMBER(SEARCH($B$14,BF130)),MAX($BE$8:BE129)+1,0)</f>
        <v>122</v>
      </c>
      <c r="BF130" s="4" t="s">
        <v>172</v>
      </c>
      <c r="BI130" s="35" t="str">
        <f>IFERROR(VLOOKUP(ROWS($BF$9:BF130),$BE$9:$BF$162,2,0),"")</f>
        <v>Handspring, Front Salto</v>
      </c>
      <c r="BM130" s="35">
        <f>IF(ISNUMBER(SEARCH($B$15,BN130)),MAX($BM$8:BM129)+1,0)</f>
        <v>122</v>
      </c>
      <c r="BN130" s="4" t="s">
        <v>172</v>
      </c>
      <c r="BQ130" s="35" t="str">
        <f>IFERROR(VLOOKUP(ROWS($BN$9:BN130),$BM$9:$BN$162,2,0),"")</f>
        <v>Handspring, Front Salto</v>
      </c>
      <c r="BU130" s="35">
        <f>IF(ISNUMBER(SEARCH($B$16,BV130)),MAX($BU$8:BU129)+1,0)</f>
        <v>122</v>
      </c>
      <c r="BV130" s="4" t="s">
        <v>172</v>
      </c>
      <c r="BY130" s="35" t="str">
        <f>IFERROR(VLOOKUP(ROWS($BV$9:BV130),$BU$9:$BV$162,2,0),"")</f>
        <v>Handspring, Front Salto</v>
      </c>
      <c r="CC130" s="35">
        <f>IF(ISNUMBER(SEARCH($B$17,CD130)),MAX($CC$8:CC129)+1,0)</f>
        <v>122</v>
      </c>
      <c r="CD130" s="4" t="s">
        <v>172</v>
      </c>
      <c r="CG130" s="35" t="str">
        <f>IFERROR(VLOOKUP(ROWS($CD$9:CD130),$CC$9:$CD$162,2,0),"")</f>
        <v>Handspring, Front Salto</v>
      </c>
      <c r="CK130" s="35">
        <f>IF(ISNUMBER(SEARCH($B$18,CL130)),MAX($CK$8:CK129)+1,0)</f>
        <v>122</v>
      </c>
      <c r="CL130" s="4" t="s">
        <v>172</v>
      </c>
      <c r="CO130" s="35" t="str">
        <f>IFERROR(VLOOKUP(ROWS($CL$9:CL130),$CK$9:$CL$162,2,0),"")</f>
        <v>Handspring, Front Salto</v>
      </c>
    </row>
    <row r="131" spans="17:93" x14ac:dyDescent="0.2">
      <c r="Q131" s="22">
        <f>IF(ISNUMBER(SEARCH($B$9,R131)),MAX($Q$8:Q130)+1,0)</f>
        <v>123</v>
      </c>
      <c r="R131" s="10" t="s">
        <v>124</v>
      </c>
      <c r="U131" s="22" t="str">
        <f>IFERROR(VLOOKUP(ROWS($R$9:R131),$Q$9:$R$162,2,0),"")</f>
        <v>Split leap - sissone</v>
      </c>
      <c r="Y131" s="22">
        <f>IF(ISNUMBER(SEARCH($B$10,Z131)),MAX($Y$8:Y130)+1,0)</f>
        <v>123</v>
      </c>
      <c r="Z131" s="10" t="s">
        <v>124</v>
      </c>
      <c r="AC131" s="22" t="str">
        <f>IFERROR(VLOOKUP(ROWS($Z$9:Z131),$Y$9:$Z$162,2,0),"")</f>
        <v>Split leap - sissone</v>
      </c>
      <c r="AG131" s="22">
        <f>IF(ISNUMBER(SEARCH($B$11,AH131)),MAX($AG$8:AG130)+1,0)</f>
        <v>123</v>
      </c>
      <c r="AH131" s="10" t="s">
        <v>124</v>
      </c>
      <c r="AK131" s="22" t="str">
        <f>IFERROR(VLOOKUP(ROWS($AH$9:AH131),$AG$9:$AH$162,2,0),"")</f>
        <v>Split leap - sissone</v>
      </c>
      <c r="AO131" s="22">
        <f>IF(ISNUMBER(SEARCH($B$12,AP131)),MAX($AO$8:AO130)+1,0)</f>
        <v>123</v>
      </c>
      <c r="AP131" s="10" t="s">
        <v>124</v>
      </c>
      <c r="AS131" s="22" t="str">
        <f>IFERROR(VLOOKUP(ROWS($AP$9:AP131),$AO$9:$AP$162,2,0),"")</f>
        <v>Split leap - sissone</v>
      </c>
      <c r="AW131" s="35">
        <f>IF(ISNUMBER(SEARCH($B$13,AX131)),MAX($AW$8:AW130)+1,0)</f>
        <v>123</v>
      </c>
      <c r="AX131" s="10" t="s">
        <v>124</v>
      </c>
      <c r="BA131" s="35" t="str">
        <f>IFERROR(VLOOKUP(ROWS($AX$9:AX131),$AW$9:$AX$162,2,0),"")</f>
        <v>Split leap - sissone</v>
      </c>
      <c r="BE131" s="35">
        <f>IF(ISNUMBER(SEARCH($B$14,BF131)),MAX($BE$8:BE130)+1,0)</f>
        <v>123</v>
      </c>
      <c r="BF131" s="10" t="s">
        <v>124</v>
      </c>
      <c r="BI131" s="35" t="str">
        <f>IFERROR(VLOOKUP(ROWS($BF$9:BF131),$BE$9:$BF$162,2,0),"")</f>
        <v>Split leap - sissone</v>
      </c>
      <c r="BM131" s="35">
        <f>IF(ISNUMBER(SEARCH($B$15,BN131)),MAX($BM$8:BM130)+1,0)</f>
        <v>123</v>
      </c>
      <c r="BN131" s="10" t="s">
        <v>124</v>
      </c>
      <c r="BQ131" s="35" t="str">
        <f>IFERROR(VLOOKUP(ROWS($BN$9:BN131),$BM$9:$BN$162,2,0),"")</f>
        <v>Split leap - sissone</v>
      </c>
      <c r="BU131" s="35">
        <f>IF(ISNUMBER(SEARCH($B$16,BV131)),MAX($BU$8:BU130)+1,0)</f>
        <v>123</v>
      </c>
      <c r="BV131" s="10" t="s">
        <v>124</v>
      </c>
      <c r="BY131" s="35" t="str">
        <f>IFERROR(VLOOKUP(ROWS($BV$9:BV131),$BU$9:$BV$162,2,0),"")</f>
        <v>Split leap - sissone</v>
      </c>
      <c r="CC131" s="35">
        <f>IF(ISNUMBER(SEARCH($B$17,CD131)),MAX($CC$8:CC130)+1,0)</f>
        <v>123</v>
      </c>
      <c r="CD131" s="10" t="s">
        <v>124</v>
      </c>
      <c r="CG131" s="35" t="str">
        <f>IFERROR(VLOOKUP(ROWS($CD$9:CD131),$CC$9:$CD$162,2,0),"")</f>
        <v>Split leap - sissone</v>
      </c>
      <c r="CK131" s="35">
        <f>IF(ISNUMBER(SEARCH($B$18,CL131)),MAX($CK$8:CK130)+1,0)</f>
        <v>123</v>
      </c>
      <c r="CL131" s="10" t="s">
        <v>124</v>
      </c>
      <c r="CO131" s="35" t="str">
        <f>IFERROR(VLOOKUP(ROWS($CL$9:CL131),$CK$9:$CL$162,2,0),"")</f>
        <v>Split leap - sissone</v>
      </c>
    </row>
    <row r="132" spans="17:93" x14ac:dyDescent="0.2">
      <c r="Q132" s="22">
        <f>IF(ISNUMBER(SEARCH($B$9,R132)),MAX($Q$8:Q131)+1,0)</f>
        <v>124</v>
      </c>
      <c r="R132" s="11" t="s">
        <v>125</v>
      </c>
      <c r="U132" s="22" t="str">
        <f>IFERROR(VLOOKUP(ROWS($R$9:R132),$Q$9:$R$162,2,0),"")</f>
        <v>Split leap - cat leap full turn</v>
      </c>
      <c r="Y132" s="22">
        <f>IF(ISNUMBER(SEARCH($B$10,Z132)),MAX($Y$8:Y131)+1,0)</f>
        <v>124</v>
      </c>
      <c r="Z132" s="11" t="s">
        <v>125</v>
      </c>
      <c r="AC132" s="22" t="str">
        <f>IFERROR(VLOOKUP(ROWS($Z$9:Z132),$Y$9:$Z$162,2,0),"")</f>
        <v>Split leap - cat leap full turn</v>
      </c>
      <c r="AG132" s="22">
        <f>IF(ISNUMBER(SEARCH($B$11,AH132)),MAX($AG$8:AG131)+1,0)</f>
        <v>124</v>
      </c>
      <c r="AH132" s="11" t="s">
        <v>125</v>
      </c>
      <c r="AK132" s="22" t="str">
        <f>IFERROR(VLOOKUP(ROWS($AH$9:AH132),$AG$9:$AH$162,2,0),"")</f>
        <v>Split leap - cat leap full turn</v>
      </c>
      <c r="AO132" s="22">
        <f>IF(ISNUMBER(SEARCH($B$12,AP132)),MAX($AO$8:AO131)+1,0)</f>
        <v>124</v>
      </c>
      <c r="AP132" s="11" t="s">
        <v>125</v>
      </c>
      <c r="AS132" s="22" t="str">
        <f>IFERROR(VLOOKUP(ROWS($AP$9:AP132),$AO$9:$AP$162,2,0),"")</f>
        <v>Split leap - cat leap full turn</v>
      </c>
      <c r="AW132" s="35">
        <f>IF(ISNUMBER(SEARCH($B$13,AX132)),MAX($AW$8:AW131)+1,0)</f>
        <v>124</v>
      </c>
      <c r="AX132" s="11" t="s">
        <v>125</v>
      </c>
      <c r="BA132" s="35" t="str">
        <f>IFERROR(VLOOKUP(ROWS($AX$9:AX132),$AW$9:$AX$162,2,0),"")</f>
        <v>Split leap - cat leap full turn</v>
      </c>
      <c r="BE132" s="35">
        <f>IF(ISNUMBER(SEARCH($B$14,BF132)),MAX($BE$8:BE131)+1,0)</f>
        <v>124</v>
      </c>
      <c r="BF132" s="11" t="s">
        <v>125</v>
      </c>
      <c r="BI132" s="35" t="str">
        <f>IFERROR(VLOOKUP(ROWS($BF$9:BF132),$BE$9:$BF$162,2,0),"")</f>
        <v>Split leap - cat leap full turn</v>
      </c>
      <c r="BM132" s="35">
        <f>IF(ISNUMBER(SEARCH($B$15,BN132)),MAX($BM$8:BM131)+1,0)</f>
        <v>124</v>
      </c>
      <c r="BN132" s="11" t="s">
        <v>125</v>
      </c>
      <c r="BQ132" s="35" t="str">
        <f>IFERROR(VLOOKUP(ROWS($BN$9:BN132),$BM$9:$BN$162,2,0),"")</f>
        <v>Split leap - cat leap full turn</v>
      </c>
      <c r="BU132" s="35">
        <f>IF(ISNUMBER(SEARCH($B$16,BV132)),MAX($BU$8:BU131)+1,0)</f>
        <v>124</v>
      </c>
      <c r="BV132" s="11" t="s">
        <v>125</v>
      </c>
      <c r="BY132" s="35" t="str">
        <f>IFERROR(VLOOKUP(ROWS($BV$9:BV132),$BU$9:$BV$162,2,0),"")</f>
        <v>Split leap - cat leap full turn</v>
      </c>
      <c r="CC132" s="35">
        <f>IF(ISNUMBER(SEARCH($B$17,CD132)),MAX($CC$8:CC131)+1,0)</f>
        <v>124</v>
      </c>
      <c r="CD132" s="11" t="s">
        <v>125</v>
      </c>
      <c r="CG132" s="35" t="str">
        <f>IFERROR(VLOOKUP(ROWS($CD$9:CD132),$CC$9:$CD$162,2,0),"")</f>
        <v>Split leap - cat leap full turn</v>
      </c>
      <c r="CK132" s="35">
        <f>IF(ISNUMBER(SEARCH($B$18,CL132)),MAX($CK$8:CK131)+1,0)</f>
        <v>124</v>
      </c>
      <c r="CL132" s="11" t="s">
        <v>125</v>
      </c>
      <c r="CO132" s="35" t="str">
        <f>IFERROR(VLOOKUP(ROWS($CL$9:CL132),$CK$9:$CL$162,2,0),"")</f>
        <v>Split leap - cat leap full turn</v>
      </c>
    </row>
    <row r="133" spans="17:93" x14ac:dyDescent="0.2">
      <c r="Q133" s="22">
        <f>IF(ISNUMBER(SEARCH($B$9,R133)),MAX($Q$8:Q132)+1,0)</f>
        <v>125</v>
      </c>
      <c r="R133" s="11" t="s">
        <v>126</v>
      </c>
      <c r="U133" s="22" t="str">
        <f>IFERROR(VLOOKUP(ROWS($R$9:R133),$Q$9:$R$162,2,0),"")</f>
        <v>Change leg split leap - split leap</v>
      </c>
      <c r="Y133" s="22">
        <f>IF(ISNUMBER(SEARCH($B$10,Z133)),MAX($Y$8:Y132)+1,0)</f>
        <v>125</v>
      </c>
      <c r="Z133" s="11" t="s">
        <v>126</v>
      </c>
      <c r="AC133" s="22" t="str">
        <f>IFERROR(VLOOKUP(ROWS($Z$9:Z133),$Y$9:$Z$162,2,0),"")</f>
        <v>Change leg split leap - split leap</v>
      </c>
      <c r="AG133" s="22">
        <f>IF(ISNUMBER(SEARCH($B$11,AH133)),MAX($AG$8:AG132)+1,0)</f>
        <v>125</v>
      </c>
      <c r="AH133" s="11" t="s">
        <v>126</v>
      </c>
      <c r="AK133" s="22" t="str">
        <f>IFERROR(VLOOKUP(ROWS($AH$9:AH133),$AG$9:$AH$162,2,0),"")</f>
        <v>Change leg split leap - split leap</v>
      </c>
      <c r="AO133" s="22">
        <f>IF(ISNUMBER(SEARCH($B$12,AP133)),MAX($AO$8:AO132)+1,0)</f>
        <v>125</v>
      </c>
      <c r="AP133" s="11" t="s">
        <v>126</v>
      </c>
      <c r="AS133" s="22" t="str">
        <f>IFERROR(VLOOKUP(ROWS($AP$9:AP133),$AO$9:$AP$162,2,0),"")</f>
        <v>Change leg split leap - split leap</v>
      </c>
      <c r="AW133" s="35">
        <f>IF(ISNUMBER(SEARCH($B$13,AX133)),MAX($AW$8:AW132)+1,0)</f>
        <v>125</v>
      </c>
      <c r="AX133" s="11" t="s">
        <v>126</v>
      </c>
      <c r="BA133" s="35" t="str">
        <f>IFERROR(VLOOKUP(ROWS($AX$9:AX133),$AW$9:$AX$162,2,0),"")</f>
        <v>Change leg split leap - split leap</v>
      </c>
      <c r="BE133" s="35">
        <f>IF(ISNUMBER(SEARCH($B$14,BF133)),MAX($BE$8:BE132)+1,0)</f>
        <v>125</v>
      </c>
      <c r="BF133" s="11" t="s">
        <v>126</v>
      </c>
      <c r="BI133" s="35" t="str">
        <f>IFERROR(VLOOKUP(ROWS($BF$9:BF133),$BE$9:$BF$162,2,0),"")</f>
        <v>Change leg split leap - split leap</v>
      </c>
      <c r="BM133" s="35">
        <f>IF(ISNUMBER(SEARCH($B$15,BN133)),MAX($BM$8:BM132)+1,0)</f>
        <v>125</v>
      </c>
      <c r="BN133" s="11" t="s">
        <v>126</v>
      </c>
      <c r="BQ133" s="35" t="str">
        <f>IFERROR(VLOOKUP(ROWS($BN$9:BN133),$BM$9:$BN$162,2,0),"")</f>
        <v>Change leg split leap - split leap</v>
      </c>
      <c r="BU133" s="35">
        <f>IF(ISNUMBER(SEARCH($B$16,BV133)),MAX($BU$8:BU132)+1,0)</f>
        <v>125</v>
      </c>
      <c r="BV133" s="11" t="s">
        <v>126</v>
      </c>
      <c r="BY133" s="35" t="str">
        <f>IFERROR(VLOOKUP(ROWS($BV$9:BV133),$BU$9:$BV$162,2,0),"")</f>
        <v>Change leg split leap - split leap</v>
      </c>
      <c r="CC133" s="35">
        <f>IF(ISNUMBER(SEARCH($B$17,CD133)),MAX($CC$8:CC132)+1,0)</f>
        <v>125</v>
      </c>
      <c r="CD133" s="11" t="s">
        <v>126</v>
      </c>
      <c r="CG133" s="35" t="str">
        <f>IFERROR(VLOOKUP(ROWS($CD$9:CD133),$CC$9:$CD$162,2,0),"")</f>
        <v>Change leg split leap - split leap</v>
      </c>
      <c r="CK133" s="35">
        <f>IF(ISNUMBER(SEARCH($B$18,CL133)),MAX($CK$8:CK132)+1,0)</f>
        <v>125</v>
      </c>
      <c r="CL133" s="11" t="s">
        <v>126</v>
      </c>
      <c r="CO133" s="35" t="str">
        <f>IFERROR(VLOOKUP(ROWS($CL$9:CL133),$CK$9:$CL$162,2,0),"")</f>
        <v>Change leg split leap - split leap</v>
      </c>
    </row>
    <row r="134" spans="17:93" x14ac:dyDescent="0.2">
      <c r="Q134" s="22">
        <f>IF(ISNUMBER(SEARCH($B$9,R134)),MAX($Q$8:Q133)+1,0)</f>
        <v>126</v>
      </c>
      <c r="R134" s="11" t="s">
        <v>127</v>
      </c>
      <c r="U134" s="22" t="str">
        <f>IFERROR(VLOOKUP(ROWS($R$9:R134),$Q$9:$R$162,2,0),"")</f>
        <v>Split leap - W jump</v>
      </c>
      <c r="Y134" s="22">
        <f>IF(ISNUMBER(SEARCH($B$10,Z134)),MAX($Y$8:Y133)+1,0)</f>
        <v>126</v>
      </c>
      <c r="Z134" s="11" t="s">
        <v>127</v>
      </c>
      <c r="AC134" s="22" t="str">
        <f>IFERROR(VLOOKUP(ROWS($Z$9:Z134),$Y$9:$Z$162,2,0),"")</f>
        <v>Split leap - W jump</v>
      </c>
      <c r="AG134" s="22">
        <f>IF(ISNUMBER(SEARCH($B$11,AH134)),MAX($AG$8:AG133)+1,0)</f>
        <v>126</v>
      </c>
      <c r="AH134" s="11" t="s">
        <v>127</v>
      </c>
      <c r="AK134" s="22" t="str">
        <f>IFERROR(VLOOKUP(ROWS($AH$9:AH134),$AG$9:$AH$162,2,0),"")</f>
        <v>Split leap - W jump</v>
      </c>
      <c r="AO134" s="22">
        <f>IF(ISNUMBER(SEARCH($B$12,AP134)),MAX($AO$8:AO133)+1,0)</f>
        <v>126</v>
      </c>
      <c r="AP134" s="11" t="s">
        <v>127</v>
      </c>
      <c r="AS134" s="22" t="str">
        <f>IFERROR(VLOOKUP(ROWS($AP$9:AP134),$AO$9:$AP$162,2,0),"")</f>
        <v>Split leap - W jump</v>
      </c>
      <c r="AW134" s="35">
        <f>IF(ISNUMBER(SEARCH($B$13,AX134)),MAX($AW$8:AW133)+1,0)</f>
        <v>126</v>
      </c>
      <c r="AX134" s="11" t="s">
        <v>127</v>
      </c>
      <c r="BA134" s="35" t="str">
        <f>IFERROR(VLOOKUP(ROWS($AX$9:AX134),$AW$9:$AX$162,2,0),"")</f>
        <v>Split leap - W jump</v>
      </c>
      <c r="BE134" s="35">
        <f>IF(ISNUMBER(SEARCH($B$14,BF134)),MAX($BE$8:BE133)+1,0)</f>
        <v>126</v>
      </c>
      <c r="BF134" s="11" t="s">
        <v>127</v>
      </c>
      <c r="BI134" s="35" t="str">
        <f>IFERROR(VLOOKUP(ROWS($BF$9:BF134),$BE$9:$BF$162,2,0),"")</f>
        <v>Split leap - W jump</v>
      </c>
      <c r="BM134" s="35">
        <f>IF(ISNUMBER(SEARCH($B$15,BN134)),MAX($BM$8:BM133)+1,0)</f>
        <v>126</v>
      </c>
      <c r="BN134" s="11" t="s">
        <v>127</v>
      </c>
      <c r="BQ134" s="35" t="str">
        <f>IFERROR(VLOOKUP(ROWS($BN$9:BN134),$BM$9:$BN$162,2,0),"")</f>
        <v>Split leap - W jump</v>
      </c>
      <c r="BU134" s="35">
        <f>IF(ISNUMBER(SEARCH($B$16,BV134)),MAX($BU$8:BU133)+1,0)</f>
        <v>126</v>
      </c>
      <c r="BV134" s="11" t="s">
        <v>127</v>
      </c>
      <c r="BY134" s="35" t="str">
        <f>IFERROR(VLOOKUP(ROWS($BV$9:BV134),$BU$9:$BV$162,2,0),"")</f>
        <v>Split leap - W jump</v>
      </c>
      <c r="CC134" s="35">
        <f>IF(ISNUMBER(SEARCH($B$17,CD134)),MAX($CC$8:CC133)+1,0)</f>
        <v>126</v>
      </c>
      <c r="CD134" s="11" t="s">
        <v>127</v>
      </c>
      <c r="CG134" s="35" t="str">
        <f>IFERROR(VLOOKUP(ROWS($CD$9:CD134),$CC$9:$CD$162,2,0),"")</f>
        <v>Split leap - W jump</v>
      </c>
      <c r="CK134" s="35">
        <f>IF(ISNUMBER(SEARCH($B$18,CL134)),MAX($CK$8:CK133)+1,0)</f>
        <v>126</v>
      </c>
      <c r="CL134" s="11" t="s">
        <v>127</v>
      </c>
      <c r="CO134" s="35" t="str">
        <f>IFERROR(VLOOKUP(ROWS($CL$9:CL134),$CK$9:$CL$162,2,0),"")</f>
        <v>Split leap - W jump</v>
      </c>
    </row>
    <row r="135" spans="17:93" x14ac:dyDescent="0.2">
      <c r="Q135" s="22">
        <f>IF(ISNUMBER(SEARCH($B$9,R135)),MAX($Q$8:Q134)+1,0)</f>
        <v>127</v>
      </c>
      <c r="R135" s="11" t="s">
        <v>128</v>
      </c>
      <c r="U135" s="22" t="str">
        <f>IFERROR(VLOOKUP(ROWS($R$9:R135),$Q$9:$R$162,2,0),"")</f>
        <v>Full turn jump - straddle jump</v>
      </c>
      <c r="Y135" s="22">
        <f>IF(ISNUMBER(SEARCH($B$10,Z135)),MAX($Y$8:Y134)+1,0)</f>
        <v>127</v>
      </c>
      <c r="Z135" s="11" t="s">
        <v>128</v>
      </c>
      <c r="AC135" s="22" t="str">
        <f>IFERROR(VLOOKUP(ROWS($Z$9:Z135),$Y$9:$Z$162,2,0),"")</f>
        <v>Full turn jump - straddle jump</v>
      </c>
      <c r="AG135" s="22">
        <f>IF(ISNUMBER(SEARCH($B$11,AH135)),MAX($AG$8:AG134)+1,0)</f>
        <v>127</v>
      </c>
      <c r="AH135" s="11" t="s">
        <v>128</v>
      </c>
      <c r="AK135" s="22" t="str">
        <f>IFERROR(VLOOKUP(ROWS($AH$9:AH135),$AG$9:$AH$162,2,0),"")</f>
        <v>Full turn jump - straddle jump</v>
      </c>
      <c r="AO135" s="22">
        <f>IF(ISNUMBER(SEARCH($B$12,AP135)),MAX($AO$8:AO134)+1,0)</f>
        <v>127</v>
      </c>
      <c r="AP135" s="11" t="s">
        <v>128</v>
      </c>
      <c r="AS135" s="22" t="str">
        <f>IFERROR(VLOOKUP(ROWS($AP$9:AP135),$AO$9:$AP$162,2,0),"")</f>
        <v>Full turn jump - straddle jump</v>
      </c>
      <c r="AW135" s="35">
        <f>IF(ISNUMBER(SEARCH($B$13,AX135)),MAX($AW$8:AW134)+1,0)</f>
        <v>127</v>
      </c>
      <c r="AX135" s="11" t="s">
        <v>128</v>
      </c>
      <c r="BA135" s="35" t="str">
        <f>IFERROR(VLOOKUP(ROWS($AX$9:AX135),$AW$9:$AX$162,2,0),"")</f>
        <v>Full turn jump - straddle jump</v>
      </c>
      <c r="BE135" s="35">
        <f>IF(ISNUMBER(SEARCH($B$14,BF135)),MAX($BE$8:BE134)+1,0)</f>
        <v>127</v>
      </c>
      <c r="BF135" s="11" t="s">
        <v>128</v>
      </c>
      <c r="BI135" s="35" t="str">
        <f>IFERROR(VLOOKUP(ROWS($BF$9:BF135),$BE$9:$BF$162,2,0),"")</f>
        <v>Full turn jump - straddle jump</v>
      </c>
      <c r="BM135" s="35">
        <f>IF(ISNUMBER(SEARCH($B$15,BN135)),MAX($BM$8:BM134)+1,0)</f>
        <v>127</v>
      </c>
      <c r="BN135" s="11" t="s">
        <v>128</v>
      </c>
      <c r="BQ135" s="35" t="str">
        <f>IFERROR(VLOOKUP(ROWS($BN$9:BN135),$BM$9:$BN$162,2,0),"")</f>
        <v>Full turn jump - straddle jump</v>
      </c>
      <c r="BU135" s="35">
        <f>IF(ISNUMBER(SEARCH($B$16,BV135)),MAX($BU$8:BU134)+1,0)</f>
        <v>127</v>
      </c>
      <c r="BV135" s="11" t="s">
        <v>128</v>
      </c>
      <c r="BY135" s="35" t="str">
        <f>IFERROR(VLOOKUP(ROWS($BV$9:BV135),$BU$9:$BV$162,2,0),"")</f>
        <v>Full turn jump - straddle jump</v>
      </c>
      <c r="CC135" s="35">
        <f>IF(ISNUMBER(SEARCH($B$17,CD135)),MAX($CC$8:CC134)+1,0)</f>
        <v>127</v>
      </c>
      <c r="CD135" s="11" t="s">
        <v>128</v>
      </c>
      <c r="CG135" s="35" t="str">
        <f>IFERROR(VLOOKUP(ROWS($CD$9:CD135),$CC$9:$CD$162,2,0),"")</f>
        <v>Full turn jump - straddle jump</v>
      </c>
      <c r="CK135" s="35">
        <f>IF(ISNUMBER(SEARCH($B$18,CL135)),MAX($CK$8:CK134)+1,0)</f>
        <v>127</v>
      </c>
      <c r="CL135" s="11" t="s">
        <v>128</v>
      </c>
      <c r="CO135" s="35" t="str">
        <f>IFERROR(VLOOKUP(ROWS($CL$9:CL135),$CK$9:$CL$162,2,0),"")</f>
        <v>Full turn jump - straddle jump</v>
      </c>
    </row>
    <row r="136" spans="17:93" x14ac:dyDescent="0.2">
      <c r="Q136" s="22">
        <f>IF(ISNUMBER(SEARCH($B$9,R136)),MAX($Q$8:Q135)+1,0)</f>
        <v>128</v>
      </c>
      <c r="R136" s="11" t="s">
        <v>129</v>
      </c>
      <c r="U136" s="22" t="str">
        <f>IFERROR(VLOOKUP(ROWS($R$9:R136),$Q$9:$R$162,2,0),"")</f>
        <v>Jump 1/2 Turn to Prone</v>
      </c>
      <c r="Y136" s="22">
        <f>IF(ISNUMBER(SEARCH($B$10,Z136)),MAX($Y$8:Y135)+1,0)</f>
        <v>128</v>
      </c>
      <c r="Z136" s="11" t="s">
        <v>129</v>
      </c>
      <c r="AC136" s="22" t="str">
        <f>IFERROR(VLOOKUP(ROWS($Z$9:Z136),$Y$9:$Z$162,2,0),"")</f>
        <v>Jump 1/2 Turn to Prone</v>
      </c>
      <c r="AG136" s="22">
        <f>IF(ISNUMBER(SEARCH($B$11,AH136)),MAX($AG$8:AG135)+1,0)</f>
        <v>128</v>
      </c>
      <c r="AH136" s="11" t="s">
        <v>129</v>
      </c>
      <c r="AK136" s="22" t="str">
        <f>IFERROR(VLOOKUP(ROWS($AH$9:AH136),$AG$9:$AH$162,2,0),"")</f>
        <v>Jump 1/2 Turn to Prone</v>
      </c>
      <c r="AO136" s="22">
        <f>IF(ISNUMBER(SEARCH($B$12,AP136)),MAX($AO$8:AO135)+1,0)</f>
        <v>128</v>
      </c>
      <c r="AP136" s="11" t="s">
        <v>129</v>
      </c>
      <c r="AS136" s="22" t="str">
        <f>IFERROR(VLOOKUP(ROWS($AP$9:AP136),$AO$9:$AP$162,2,0),"")</f>
        <v>Jump 1/2 Turn to Prone</v>
      </c>
      <c r="AW136" s="35">
        <f>IF(ISNUMBER(SEARCH($B$13,AX136)),MAX($AW$8:AW135)+1,0)</f>
        <v>128</v>
      </c>
      <c r="AX136" s="11" t="s">
        <v>129</v>
      </c>
      <c r="BA136" s="35" t="str">
        <f>IFERROR(VLOOKUP(ROWS($AX$9:AX136),$AW$9:$AX$162,2,0),"")</f>
        <v>Jump 1/2 Turn to Prone</v>
      </c>
      <c r="BE136" s="35">
        <f>IF(ISNUMBER(SEARCH($B$14,BF136)),MAX($BE$8:BE135)+1,0)</f>
        <v>128</v>
      </c>
      <c r="BF136" s="11" t="s">
        <v>129</v>
      </c>
      <c r="BI136" s="35" t="str">
        <f>IFERROR(VLOOKUP(ROWS($BF$9:BF136),$BE$9:$BF$162,2,0),"")</f>
        <v>Jump 1/2 Turn to Prone</v>
      </c>
      <c r="BM136" s="35">
        <f>IF(ISNUMBER(SEARCH($B$15,BN136)),MAX($BM$8:BM135)+1,0)</f>
        <v>128</v>
      </c>
      <c r="BN136" s="11" t="s">
        <v>129</v>
      </c>
      <c r="BQ136" s="35" t="str">
        <f>IFERROR(VLOOKUP(ROWS($BN$9:BN136),$BM$9:$BN$162,2,0),"")</f>
        <v>Jump 1/2 Turn to Prone</v>
      </c>
      <c r="BU136" s="35">
        <f>IF(ISNUMBER(SEARCH($B$16,BV136)),MAX($BU$8:BU135)+1,0)</f>
        <v>128</v>
      </c>
      <c r="BV136" s="11" t="s">
        <v>129</v>
      </c>
      <c r="BY136" s="35" t="str">
        <f>IFERROR(VLOOKUP(ROWS($BV$9:BV136),$BU$9:$BV$162,2,0),"")</f>
        <v>Jump 1/2 Turn to Prone</v>
      </c>
      <c r="CC136" s="35">
        <f>IF(ISNUMBER(SEARCH($B$17,CD136)),MAX($CC$8:CC135)+1,0)</f>
        <v>128</v>
      </c>
      <c r="CD136" s="11" t="s">
        <v>129</v>
      </c>
      <c r="CG136" s="35" t="str">
        <f>IFERROR(VLOOKUP(ROWS($CD$9:CD136),$CC$9:$CD$162,2,0),"")</f>
        <v>Jump 1/2 Turn to Prone</v>
      </c>
      <c r="CK136" s="35">
        <f>IF(ISNUMBER(SEARCH($B$18,CL136)),MAX($CK$8:CK135)+1,0)</f>
        <v>128</v>
      </c>
      <c r="CL136" s="11" t="s">
        <v>129</v>
      </c>
      <c r="CO136" s="35" t="str">
        <f>IFERROR(VLOOKUP(ROWS($CL$9:CL136),$CK$9:$CL$162,2,0),"")</f>
        <v>Jump 1/2 Turn to Prone</v>
      </c>
    </row>
    <row r="137" spans="17:93" x14ac:dyDescent="0.2">
      <c r="Q137" s="22">
        <f>IF(ISNUMBER(SEARCH($B$9,R137)),MAX($Q$8:Q136)+1,0)</f>
        <v>129</v>
      </c>
      <c r="R137" s="11" t="s">
        <v>130</v>
      </c>
      <c r="U137" s="22" t="str">
        <f>IFERROR(VLOOKUP(ROWS($R$9:R137),$Q$9:$R$162,2,0),"")</f>
        <v>Straddle jump Shushunova</v>
      </c>
      <c r="Y137" s="22">
        <f>IF(ISNUMBER(SEARCH($B$10,Z137)),MAX($Y$8:Y136)+1,0)</f>
        <v>129</v>
      </c>
      <c r="Z137" s="11" t="s">
        <v>130</v>
      </c>
      <c r="AC137" s="22" t="str">
        <f>IFERROR(VLOOKUP(ROWS($Z$9:Z137),$Y$9:$Z$162,2,0),"")</f>
        <v>Straddle jump Shushunova</v>
      </c>
      <c r="AG137" s="22">
        <f>IF(ISNUMBER(SEARCH($B$11,AH137)),MAX($AG$8:AG136)+1,0)</f>
        <v>129</v>
      </c>
      <c r="AH137" s="11" t="s">
        <v>130</v>
      </c>
      <c r="AK137" s="22" t="str">
        <f>IFERROR(VLOOKUP(ROWS($AH$9:AH137),$AG$9:$AH$162,2,0),"")</f>
        <v>Straddle jump Shushunova</v>
      </c>
      <c r="AO137" s="22">
        <f>IF(ISNUMBER(SEARCH($B$12,AP137)),MAX($AO$8:AO136)+1,0)</f>
        <v>129</v>
      </c>
      <c r="AP137" s="11" t="s">
        <v>130</v>
      </c>
      <c r="AS137" s="22" t="str">
        <f>IFERROR(VLOOKUP(ROWS($AP$9:AP137),$AO$9:$AP$162,2,0),"")</f>
        <v>Straddle jump Shushunova</v>
      </c>
      <c r="AW137" s="35">
        <f>IF(ISNUMBER(SEARCH($B$13,AX137)),MAX($AW$8:AW136)+1,0)</f>
        <v>129</v>
      </c>
      <c r="AX137" s="11" t="s">
        <v>130</v>
      </c>
      <c r="BA137" s="35" t="str">
        <f>IFERROR(VLOOKUP(ROWS($AX$9:AX137),$AW$9:$AX$162,2,0),"")</f>
        <v>Straddle jump Shushunova</v>
      </c>
      <c r="BE137" s="35">
        <f>IF(ISNUMBER(SEARCH($B$14,BF137)),MAX($BE$8:BE136)+1,0)</f>
        <v>129</v>
      </c>
      <c r="BF137" s="11" t="s">
        <v>130</v>
      </c>
      <c r="BI137" s="35" t="str">
        <f>IFERROR(VLOOKUP(ROWS($BF$9:BF137),$BE$9:$BF$162,2,0),"")</f>
        <v>Straddle jump Shushunova</v>
      </c>
      <c r="BM137" s="35">
        <f>IF(ISNUMBER(SEARCH($B$15,BN137)),MAX($BM$8:BM136)+1,0)</f>
        <v>129</v>
      </c>
      <c r="BN137" s="11" t="s">
        <v>130</v>
      </c>
      <c r="BQ137" s="35" t="str">
        <f>IFERROR(VLOOKUP(ROWS($BN$9:BN137),$BM$9:$BN$162,2,0),"")</f>
        <v>Straddle jump Shushunova</v>
      </c>
      <c r="BU137" s="35">
        <f>IF(ISNUMBER(SEARCH($B$16,BV137)),MAX($BU$8:BU136)+1,0)</f>
        <v>129</v>
      </c>
      <c r="BV137" s="11" t="s">
        <v>130</v>
      </c>
      <c r="BY137" s="35" t="str">
        <f>IFERROR(VLOOKUP(ROWS($BV$9:BV137),$BU$9:$BV$162,2,0),"")</f>
        <v>Straddle jump Shushunova</v>
      </c>
      <c r="CC137" s="35">
        <f>IF(ISNUMBER(SEARCH($B$17,CD137)),MAX($CC$8:CC136)+1,0)</f>
        <v>129</v>
      </c>
      <c r="CD137" s="11" t="s">
        <v>130</v>
      </c>
      <c r="CG137" s="35" t="str">
        <f>IFERROR(VLOOKUP(ROWS($CD$9:CD137),$CC$9:$CD$162,2,0),"")</f>
        <v>Straddle jump Shushunova</v>
      </c>
      <c r="CK137" s="35">
        <f>IF(ISNUMBER(SEARCH($B$18,CL137)),MAX($CK$8:CK136)+1,0)</f>
        <v>129</v>
      </c>
      <c r="CL137" s="11" t="s">
        <v>130</v>
      </c>
      <c r="CO137" s="35" t="str">
        <f>IFERROR(VLOOKUP(ROWS($CL$9:CL137),$CK$9:$CL$162,2,0),"")</f>
        <v>Straddle jump Shushunova</v>
      </c>
    </row>
    <row r="138" spans="17:93" x14ac:dyDescent="0.2">
      <c r="Q138" s="22">
        <f>IF(ISNUMBER(SEARCH($B$9,R138)),MAX($Q$8:Q137)+1,0)</f>
        <v>130</v>
      </c>
      <c r="R138" s="11" t="s">
        <v>131</v>
      </c>
      <c r="U138" s="22" t="str">
        <f>IFERROR(VLOOKUP(ROWS($R$9:R138),$Q$9:$R$162,2,0),"")</f>
        <v>Straddle jump - pike jump</v>
      </c>
      <c r="Y138" s="22">
        <f>IF(ISNUMBER(SEARCH($B$10,Z138)),MAX($Y$8:Y137)+1,0)</f>
        <v>130</v>
      </c>
      <c r="Z138" s="11" t="s">
        <v>131</v>
      </c>
      <c r="AC138" s="22" t="str">
        <f>IFERROR(VLOOKUP(ROWS($Z$9:Z138),$Y$9:$Z$162,2,0),"")</f>
        <v>Straddle jump - pike jump</v>
      </c>
      <c r="AG138" s="22">
        <f>IF(ISNUMBER(SEARCH($B$11,AH138)),MAX($AG$8:AG137)+1,0)</f>
        <v>130</v>
      </c>
      <c r="AH138" s="11" t="s">
        <v>131</v>
      </c>
      <c r="AK138" s="22" t="str">
        <f>IFERROR(VLOOKUP(ROWS($AH$9:AH138),$AG$9:$AH$162,2,0),"")</f>
        <v>Straddle jump - pike jump</v>
      </c>
      <c r="AO138" s="22">
        <f>IF(ISNUMBER(SEARCH($B$12,AP138)),MAX($AO$8:AO137)+1,0)</f>
        <v>130</v>
      </c>
      <c r="AP138" s="11" t="s">
        <v>131</v>
      </c>
      <c r="AS138" s="22" t="str">
        <f>IFERROR(VLOOKUP(ROWS($AP$9:AP138),$AO$9:$AP$162,2,0),"")</f>
        <v>Straddle jump - pike jump</v>
      </c>
      <c r="AW138" s="35">
        <f>IF(ISNUMBER(SEARCH($B$13,AX138)),MAX($AW$8:AW137)+1,0)</f>
        <v>130</v>
      </c>
      <c r="AX138" s="11" t="s">
        <v>131</v>
      </c>
      <c r="BA138" s="35" t="str">
        <f>IFERROR(VLOOKUP(ROWS($AX$9:AX138),$AW$9:$AX$162,2,0),"")</f>
        <v>Straddle jump - pike jump</v>
      </c>
      <c r="BE138" s="35">
        <f>IF(ISNUMBER(SEARCH($B$14,BF138)),MAX($BE$8:BE137)+1,0)</f>
        <v>130</v>
      </c>
      <c r="BF138" s="11" t="s">
        <v>131</v>
      </c>
      <c r="BI138" s="35" t="str">
        <f>IFERROR(VLOOKUP(ROWS($BF$9:BF138),$BE$9:$BF$162,2,0),"")</f>
        <v>Straddle jump - pike jump</v>
      </c>
      <c r="BM138" s="35">
        <f>IF(ISNUMBER(SEARCH($B$15,BN138)),MAX($BM$8:BM137)+1,0)</f>
        <v>130</v>
      </c>
      <c r="BN138" s="11" t="s">
        <v>131</v>
      </c>
      <c r="BQ138" s="35" t="str">
        <f>IFERROR(VLOOKUP(ROWS($BN$9:BN138),$BM$9:$BN$162,2,0),"")</f>
        <v>Straddle jump - pike jump</v>
      </c>
      <c r="BU138" s="35">
        <f>IF(ISNUMBER(SEARCH($B$16,BV138)),MAX($BU$8:BU137)+1,0)</f>
        <v>130</v>
      </c>
      <c r="BV138" s="11" t="s">
        <v>131</v>
      </c>
      <c r="BY138" s="35" t="str">
        <f>IFERROR(VLOOKUP(ROWS($BV$9:BV138),$BU$9:$BV$162,2,0),"")</f>
        <v>Straddle jump - pike jump</v>
      </c>
      <c r="CC138" s="35">
        <f>IF(ISNUMBER(SEARCH($B$17,CD138)),MAX($CC$8:CC137)+1,0)</f>
        <v>130</v>
      </c>
      <c r="CD138" s="11" t="s">
        <v>131</v>
      </c>
      <c r="CG138" s="35" t="str">
        <f>IFERROR(VLOOKUP(ROWS($CD$9:CD138),$CC$9:$CD$162,2,0),"")</f>
        <v>Straddle jump - pike jump</v>
      </c>
      <c r="CK138" s="35">
        <f>IF(ISNUMBER(SEARCH($B$18,CL138)),MAX($CK$8:CK137)+1,0)</f>
        <v>130</v>
      </c>
      <c r="CL138" s="11" t="s">
        <v>131</v>
      </c>
      <c r="CO138" s="35" t="str">
        <f>IFERROR(VLOOKUP(ROWS($CL$9:CL138),$CK$9:$CL$162,2,0),"")</f>
        <v>Straddle jump - pike jump</v>
      </c>
    </row>
    <row r="139" spans="17:93" x14ac:dyDescent="0.2">
      <c r="Q139" s="22">
        <f>IF(ISNUMBER(SEARCH($B$9,R139)),MAX($Q$8:Q138)+1,0)</f>
        <v>131</v>
      </c>
      <c r="R139" s="12" t="s">
        <v>132</v>
      </c>
      <c r="U139" s="22" t="str">
        <f>IFERROR(VLOOKUP(ROWS($R$9:R139),$Q$9:$R$162,2,0),"")</f>
        <v>Double spin</v>
      </c>
      <c r="Y139" s="22">
        <f>IF(ISNUMBER(SEARCH($B$10,Z139)),MAX($Y$8:Y138)+1,0)</f>
        <v>131</v>
      </c>
      <c r="Z139" s="12" t="s">
        <v>132</v>
      </c>
      <c r="AC139" s="22" t="str">
        <f>IFERROR(VLOOKUP(ROWS($Z$9:Z139),$Y$9:$Z$162,2,0),"")</f>
        <v>Double spin</v>
      </c>
      <c r="AG139" s="22">
        <f>IF(ISNUMBER(SEARCH($B$11,AH139)),MAX($AG$8:AG138)+1,0)</f>
        <v>131</v>
      </c>
      <c r="AH139" s="12" t="s">
        <v>132</v>
      </c>
      <c r="AK139" s="22" t="str">
        <f>IFERROR(VLOOKUP(ROWS($AH$9:AH139),$AG$9:$AH$162,2,0),"")</f>
        <v>Double spin</v>
      </c>
      <c r="AO139" s="22">
        <f>IF(ISNUMBER(SEARCH($B$12,AP139)),MAX($AO$8:AO138)+1,0)</f>
        <v>131</v>
      </c>
      <c r="AP139" s="12" t="s">
        <v>132</v>
      </c>
      <c r="AS139" s="22" t="str">
        <f>IFERROR(VLOOKUP(ROWS($AP$9:AP139),$AO$9:$AP$162,2,0),"")</f>
        <v>Double spin</v>
      </c>
      <c r="AW139" s="35">
        <f>IF(ISNUMBER(SEARCH($B$13,AX139)),MAX($AW$8:AW138)+1,0)</f>
        <v>131</v>
      </c>
      <c r="AX139" s="12" t="s">
        <v>132</v>
      </c>
      <c r="BA139" s="35" t="str">
        <f>IFERROR(VLOOKUP(ROWS($AX$9:AX139),$AW$9:$AX$162,2,0),"")</f>
        <v>Double spin</v>
      </c>
      <c r="BE139" s="35">
        <f>IF(ISNUMBER(SEARCH($B$14,BF139)),MAX($BE$8:BE138)+1,0)</f>
        <v>131</v>
      </c>
      <c r="BF139" s="12" t="s">
        <v>132</v>
      </c>
      <c r="BI139" s="35" t="str">
        <f>IFERROR(VLOOKUP(ROWS($BF$9:BF139),$BE$9:$BF$162,2,0),"")</f>
        <v>Double spin</v>
      </c>
      <c r="BM139" s="35">
        <f>IF(ISNUMBER(SEARCH($B$15,BN139)),MAX($BM$8:BM138)+1,0)</f>
        <v>131</v>
      </c>
      <c r="BN139" s="12" t="s">
        <v>132</v>
      </c>
      <c r="BQ139" s="35" t="str">
        <f>IFERROR(VLOOKUP(ROWS($BN$9:BN139),$BM$9:$BN$162,2,0),"")</f>
        <v>Double spin</v>
      </c>
      <c r="BU139" s="35">
        <f>IF(ISNUMBER(SEARCH($B$16,BV139)),MAX($BU$8:BU138)+1,0)</f>
        <v>131</v>
      </c>
      <c r="BV139" s="12" t="s">
        <v>132</v>
      </c>
      <c r="BY139" s="35" t="str">
        <f>IFERROR(VLOOKUP(ROWS($BV$9:BV139),$BU$9:$BV$162,2,0),"")</f>
        <v>Double spin</v>
      </c>
      <c r="CC139" s="35">
        <f>IF(ISNUMBER(SEARCH($B$17,CD139)),MAX($CC$8:CC138)+1,0)</f>
        <v>131</v>
      </c>
      <c r="CD139" s="12" t="s">
        <v>132</v>
      </c>
      <c r="CG139" s="35" t="str">
        <f>IFERROR(VLOOKUP(ROWS($CD$9:CD139),$CC$9:$CD$162,2,0),"")</f>
        <v>Double spin</v>
      </c>
      <c r="CK139" s="35">
        <f>IF(ISNUMBER(SEARCH($B$18,CL139)),MAX($CK$8:CK138)+1,0)</f>
        <v>131</v>
      </c>
      <c r="CL139" s="12" t="s">
        <v>132</v>
      </c>
      <c r="CO139" s="35" t="str">
        <f>IFERROR(VLOOKUP(ROWS($CL$9:CL139),$CK$9:$CL$162,2,0),"")</f>
        <v>Double spin</v>
      </c>
    </row>
    <row r="140" spans="17:93" x14ac:dyDescent="0.2">
      <c r="Q140" s="22">
        <f>IF(ISNUMBER(SEARCH($B$9,R140)),MAX($Q$8:Q139)+1,0)</f>
        <v>132</v>
      </c>
      <c r="R140" s="13" t="s">
        <v>133</v>
      </c>
      <c r="U140" s="22" t="str">
        <f>IFERROR(VLOOKUP(ROWS($R$9:R140),$Q$9:$R$162,2,0),"")</f>
        <v>Full spin 1 leg extended, min 45 deg</v>
      </c>
      <c r="Y140" s="22">
        <f>IF(ISNUMBER(SEARCH($B$10,Z140)),MAX($Y$8:Y139)+1,0)</f>
        <v>132</v>
      </c>
      <c r="Z140" s="13" t="s">
        <v>133</v>
      </c>
      <c r="AC140" s="22" t="str">
        <f>IFERROR(VLOOKUP(ROWS($Z$9:Z140),$Y$9:$Z$162,2,0),"")</f>
        <v>Full spin 1 leg extended, min 45 deg</v>
      </c>
      <c r="AG140" s="22">
        <f>IF(ISNUMBER(SEARCH($B$11,AH140)),MAX($AG$8:AG139)+1,0)</f>
        <v>132</v>
      </c>
      <c r="AH140" s="13" t="s">
        <v>133</v>
      </c>
      <c r="AK140" s="22" t="str">
        <f>IFERROR(VLOOKUP(ROWS($AH$9:AH140),$AG$9:$AH$162,2,0),"")</f>
        <v>Full spin 1 leg extended, min 45 deg</v>
      </c>
      <c r="AO140" s="22">
        <f>IF(ISNUMBER(SEARCH($B$12,AP140)),MAX($AO$8:AO139)+1,0)</f>
        <v>132</v>
      </c>
      <c r="AP140" s="13" t="s">
        <v>133</v>
      </c>
      <c r="AS140" s="22" t="str">
        <f>IFERROR(VLOOKUP(ROWS($AP$9:AP140),$AO$9:$AP$162,2,0),"")</f>
        <v>Full spin 1 leg extended, min 45 deg</v>
      </c>
      <c r="AW140" s="35">
        <f>IF(ISNUMBER(SEARCH($B$13,AX140)),MAX($AW$8:AW139)+1,0)</f>
        <v>132</v>
      </c>
      <c r="AX140" s="13" t="s">
        <v>133</v>
      </c>
      <c r="BA140" s="35" t="str">
        <f>IFERROR(VLOOKUP(ROWS($AX$9:AX140),$AW$9:$AX$162,2,0),"")</f>
        <v>Full spin 1 leg extended, min 45 deg</v>
      </c>
      <c r="BE140" s="35">
        <f>IF(ISNUMBER(SEARCH($B$14,BF140)),MAX($BE$8:BE139)+1,0)</f>
        <v>132</v>
      </c>
      <c r="BF140" s="13" t="s">
        <v>133</v>
      </c>
      <c r="BI140" s="35" t="str">
        <f>IFERROR(VLOOKUP(ROWS($BF$9:BF140),$BE$9:$BF$162,2,0),"")</f>
        <v>Full spin 1 leg extended, min 45 deg</v>
      </c>
      <c r="BM140" s="35">
        <f>IF(ISNUMBER(SEARCH($B$15,BN140)),MAX($BM$8:BM139)+1,0)</f>
        <v>132</v>
      </c>
      <c r="BN140" s="13" t="s">
        <v>133</v>
      </c>
      <c r="BQ140" s="35" t="str">
        <f>IFERROR(VLOOKUP(ROWS($BN$9:BN140),$BM$9:$BN$162,2,0),"")</f>
        <v>Full spin 1 leg extended, min 45 deg</v>
      </c>
      <c r="BU140" s="35">
        <f>IF(ISNUMBER(SEARCH($B$16,BV140)),MAX($BU$8:BU139)+1,0)</f>
        <v>132</v>
      </c>
      <c r="BV140" s="13" t="s">
        <v>133</v>
      </c>
      <c r="BY140" s="35" t="str">
        <f>IFERROR(VLOOKUP(ROWS($BV$9:BV140),$BU$9:$BV$162,2,0),"")</f>
        <v>Full spin 1 leg extended, min 45 deg</v>
      </c>
      <c r="CC140" s="35">
        <f>IF(ISNUMBER(SEARCH($B$17,CD140)),MAX($CC$8:CC139)+1,0)</f>
        <v>132</v>
      </c>
      <c r="CD140" s="13" t="s">
        <v>133</v>
      </c>
      <c r="CG140" s="35" t="str">
        <f>IFERROR(VLOOKUP(ROWS($CD$9:CD140),$CC$9:$CD$162,2,0),"")</f>
        <v>Full spin 1 leg extended, min 45 deg</v>
      </c>
      <c r="CK140" s="35">
        <f>IF(ISNUMBER(SEARCH($B$18,CL140)),MAX($CK$8:CK139)+1,0)</f>
        <v>132</v>
      </c>
      <c r="CL140" s="13" t="s">
        <v>133</v>
      </c>
      <c r="CO140" s="35" t="str">
        <f>IFERROR(VLOOKUP(ROWS($CL$9:CL140),$CK$9:$CL$162,2,0),"")</f>
        <v>Full spin 1 leg extended, min 45 deg</v>
      </c>
    </row>
    <row r="141" spans="17:93" x14ac:dyDescent="0.2">
      <c r="Q141" s="22">
        <f>IF(ISNUMBER(SEARCH($B$9,R141)),MAX($Q$8:Q140)+1,0)</f>
        <v>133</v>
      </c>
      <c r="R141" s="12" t="s">
        <v>134</v>
      </c>
      <c r="U141" s="22" t="str">
        <f>IFERROR(VLOOKUP(ROWS($R$9:R141),$Q$9:$R$162,2,0),"")</f>
        <v xml:space="preserve">From Splits position lift to H/stand </v>
      </c>
      <c r="Y141" s="22">
        <f>IF(ISNUMBER(SEARCH($B$10,Z141)),MAX($Y$8:Y140)+1,0)</f>
        <v>133</v>
      </c>
      <c r="Z141" s="12" t="s">
        <v>134</v>
      </c>
      <c r="AC141" s="22" t="str">
        <f>IFERROR(VLOOKUP(ROWS($Z$9:Z141),$Y$9:$Z$162,2,0),"")</f>
        <v xml:space="preserve">From Splits position lift to H/stand </v>
      </c>
      <c r="AG141" s="22">
        <f>IF(ISNUMBER(SEARCH($B$11,AH141)),MAX($AG$8:AG140)+1,0)</f>
        <v>133</v>
      </c>
      <c r="AH141" s="12" t="s">
        <v>134</v>
      </c>
      <c r="AK141" s="22" t="str">
        <f>IFERROR(VLOOKUP(ROWS($AH$9:AH141),$AG$9:$AH$162,2,0),"")</f>
        <v xml:space="preserve">From Splits position lift to H/stand </v>
      </c>
      <c r="AO141" s="22">
        <f>IF(ISNUMBER(SEARCH($B$12,AP141)),MAX($AO$8:AO140)+1,0)</f>
        <v>133</v>
      </c>
      <c r="AP141" s="12" t="s">
        <v>134</v>
      </c>
      <c r="AS141" s="22" t="str">
        <f>IFERROR(VLOOKUP(ROWS($AP$9:AP141),$AO$9:$AP$162,2,0),"")</f>
        <v xml:space="preserve">From Splits position lift to H/stand </v>
      </c>
      <c r="AW141" s="35">
        <f>IF(ISNUMBER(SEARCH($B$13,AX141)),MAX($AW$8:AW140)+1,0)</f>
        <v>133</v>
      </c>
      <c r="AX141" s="12" t="s">
        <v>134</v>
      </c>
      <c r="BA141" s="35" t="str">
        <f>IFERROR(VLOOKUP(ROWS($AX$9:AX141),$AW$9:$AX$162,2,0),"")</f>
        <v xml:space="preserve">From Splits position lift to H/stand </v>
      </c>
      <c r="BE141" s="35">
        <f>IF(ISNUMBER(SEARCH($B$14,BF141)),MAX($BE$8:BE140)+1,0)</f>
        <v>133</v>
      </c>
      <c r="BF141" s="12" t="s">
        <v>134</v>
      </c>
      <c r="BI141" s="35" t="str">
        <f>IFERROR(VLOOKUP(ROWS($BF$9:BF141),$BE$9:$BF$162,2,0),"")</f>
        <v xml:space="preserve">From Splits position lift to H/stand </v>
      </c>
      <c r="BM141" s="35">
        <f>IF(ISNUMBER(SEARCH($B$15,BN141)),MAX($BM$8:BM140)+1,0)</f>
        <v>133</v>
      </c>
      <c r="BN141" s="12" t="s">
        <v>134</v>
      </c>
      <c r="BQ141" s="35" t="str">
        <f>IFERROR(VLOOKUP(ROWS($BN$9:BN141),$BM$9:$BN$162,2,0),"")</f>
        <v xml:space="preserve">From Splits position lift to H/stand </v>
      </c>
      <c r="BU141" s="35">
        <f>IF(ISNUMBER(SEARCH($B$16,BV141)),MAX($BU$8:BU140)+1,0)</f>
        <v>133</v>
      </c>
      <c r="BV141" s="12" t="s">
        <v>134</v>
      </c>
      <c r="BY141" s="35" t="str">
        <f>IFERROR(VLOOKUP(ROWS($BV$9:BV141),$BU$9:$BV$162,2,0),"")</f>
        <v xml:space="preserve">From Splits position lift to H/stand </v>
      </c>
      <c r="CC141" s="35">
        <f>IF(ISNUMBER(SEARCH($B$17,CD141)),MAX($CC$8:CC140)+1,0)</f>
        <v>133</v>
      </c>
      <c r="CD141" s="12" t="s">
        <v>134</v>
      </c>
      <c r="CG141" s="35" t="str">
        <f>IFERROR(VLOOKUP(ROWS($CD$9:CD141),$CC$9:$CD$162,2,0),"")</f>
        <v xml:space="preserve">From Splits position lift to H/stand </v>
      </c>
      <c r="CK141" s="35">
        <f>IF(ISNUMBER(SEARCH($B$18,CL141)),MAX($CK$8:CK140)+1,0)</f>
        <v>133</v>
      </c>
      <c r="CL141" s="12" t="s">
        <v>134</v>
      </c>
      <c r="CO141" s="35" t="str">
        <f>IFERROR(VLOOKUP(ROWS($CL$9:CL141),$CK$9:$CL$162,2,0),"")</f>
        <v xml:space="preserve">From Splits position lift to H/stand </v>
      </c>
    </row>
    <row r="142" spans="17:93" x14ac:dyDescent="0.2">
      <c r="Q142" s="22">
        <f>IF(ISNUMBER(SEARCH($B$9,R142)),MAX($Q$8:Q141)+1,0)</f>
        <v>134</v>
      </c>
      <c r="R142" s="12" t="s">
        <v>135</v>
      </c>
      <c r="U142" s="22" t="str">
        <f>IFERROR(VLOOKUP(ROWS($R$9:R142),$Q$9:$R$162,2,0),"")</f>
        <v>Full V ‘Russian’ lever</v>
      </c>
      <c r="Y142" s="22">
        <f>IF(ISNUMBER(SEARCH($B$10,Z142)),MAX($Y$8:Y141)+1,0)</f>
        <v>134</v>
      </c>
      <c r="Z142" s="12" t="s">
        <v>135</v>
      </c>
      <c r="AC142" s="22" t="str">
        <f>IFERROR(VLOOKUP(ROWS($Z$9:Z142),$Y$9:$Z$162,2,0),"")</f>
        <v>Full V ‘Russian’ lever</v>
      </c>
      <c r="AG142" s="22">
        <f>IF(ISNUMBER(SEARCH($B$11,AH142)),MAX($AG$8:AG141)+1,0)</f>
        <v>134</v>
      </c>
      <c r="AH142" s="12" t="s">
        <v>135</v>
      </c>
      <c r="AK142" s="22" t="str">
        <f>IFERROR(VLOOKUP(ROWS($AH$9:AH142),$AG$9:$AH$162,2,0),"")</f>
        <v>Full V ‘Russian’ lever</v>
      </c>
      <c r="AO142" s="22">
        <f>IF(ISNUMBER(SEARCH($B$12,AP142)),MAX($AO$8:AO141)+1,0)</f>
        <v>134</v>
      </c>
      <c r="AP142" s="12" t="s">
        <v>135</v>
      </c>
      <c r="AS142" s="22" t="str">
        <f>IFERROR(VLOOKUP(ROWS($AP$9:AP142),$AO$9:$AP$162,2,0),"")</f>
        <v>Full V ‘Russian’ lever</v>
      </c>
      <c r="AW142" s="35">
        <f>IF(ISNUMBER(SEARCH($B$13,AX142)),MAX($AW$8:AW141)+1,0)</f>
        <v>134</v>
      </c>
      <c r="AX142" s="12" t="s">
        <v>135</v>
      </c>
      <c r="BA142" s="35" t="str">
        <f>IFERROR(VLOOKUP(ROWS($AX$9:AX142),$AW$9:$AX$162,2,0),"")</f>
        <v>Full V ‘Russian’ lever</v>
      </c>
      <c r="BE142" s="35">
        <f>IF(ISNUMBER(SEARCH($B$14,BF142)),MAX($BE$8:BE141)+1,0)</f>
        <v>134</v>
      </c>
      <c r="BF142" s="12" t="s">
        <v>135</v>
      </c>
      <c r="BI142" s="35" t="str">
        <f>IFERROR(VLOOKUP(ROWS($BF$9:BF142),$BE$9:$BF$162,2,0),"")</f>
        <v>Full V ‘Russian’ lever</v>
      </c>
      <c r="BM142" s="35">
        <f>IF(ISNUMBER(SEARCH($B$15,BN142)),MAX($BM$8:BM141)+1,0)</f>
        <v>134</v>
      </c>
      <c r="BN142" s="12" t="s">
        <v>135</v>
      </c>
      <c r="BQ142" s="35" t="str">
        <f>IFERROR(VLOOKUP(ROWS($BN$9:BN142),$BM$9:$BN$162,2,0),"")</f>
        <v>Full V ‘Russian’ lever</v>
      </c>
      <c r="BU142" s="35">
        <f>IF(ISNUMBER(SEARCH($B$16,BV142)),MAX($BU$8:BU141)+1,0)</f>
        <v>134</v>
      </c>
      <c r="BV142" s="12" t="s">
        <v>135</v>
      </c>
      <c r="BY142" s="35" t="str">
        <f>IFERROR(VLOOKUP(ROWS($BV$9:BV142),$BU$9:$BV$162,2,0),"")</f>
        <v>Full V ‘Russian’ lever</v>
      </c>
      <c r="CC142" s="35">
        <f>IF(ISNUMBER(SEARCH($B$17,CD142)),MAX($CC$8:CC141)+1,0)</f>
        <v>134</v>
      </c>
      <c r="CD142" s="12" t="s">
        <v>135</v>
      </c>
      <c r="CG142" s="35" t="str">
        <f>IFERROR(VLOOKUP(ROWS($CD$9:CD142),$CC$9:$CD$162,2,0),"")</f>
        <v>Full V ‘Russian’ lever</v>
      </c>
      <c r="CK142" s="35">
        <f>IF(ISNUMBER(SEARCH($B$18,CL142)),MAX($CK$8:CK141)+1,0)</f>
        <v>134</v>
      </c>
      <c r="CL142" s="12" t="s">
        <v>135</v>
      </c>
      <c r="CO142" s="35" t="str">
        <f>IFERROR(VLOOKUP(ROWS($CL$9:CL142),$CK$9:$CL$162,2,0),"")</f>
        <v>Full V ‘Russian’ lever</v>
      </c>
    </row>
    <row r="143" spans="17:93" x14ac:dyDescent="0.2">
      <c r="Q143" s="22">
        <f>IF(ISNUMBER(SEARCH($B$9,R143)),MAX($Q$8:Q142)+1,0)</f>
        <v>135</v>
      </c>
      <c r="R143" s="11" t="s">
        <v>136</v>
      </c>
      <c r="U143" s="22" t="str">
        <f>IFERROR(VLOOKUP(ROWS($R$9:R143),$Q$9:$R$162,2,0),"")</f>
        <v>Tucked top planchě (held)</v>
      </c>
      <c r="Y143" s="22">
        <f>IF(ISNUMBER(SEARCH($B$10,Z143)),MAX($Y$8:Y142)+1,0)</f>
        <v>135</v>
      </c>
      <c r="Z143" s="11" t="s">
        <v>136</v>
      </c>
      <c r="AC143" s="22" t="str">
        <f>IFERROR(VLOOKUP(ROWS($Z$9:Z143),$Y$9:$Z$162,2,0),"")</f>
        <v>Tucked top planchě (held)</v>
      </c>
      <c r="AG143" s="22">
        <f>IF(ISNUMBER(SEARCH($B$11,AH143)),MAX($AG$8:AG142)+1,0)</f>
        <v>135</v>
      </c>
      <c r="AH143" s="11" t="s">
        <v>136</v>
      </c>
      <c r="AK143" s="22" t="str">
        <f>IFERROR(VLOOKUP(ROWS($AH$9:AH143),$AG$9:$AH$162,2,0),"")</f>
        <v>Tucked top planchě (held)</v>
      </c>
      <c r="AO143" s="22">
        <f>IF(ISNUMBER(SEARCH($B$12,AP143)),MAX($AO$8:AO142)+1,0)</f>
        <v>135</v>
      </c>
      <c r="AP143" s="11" t="s">
        <v>136</v>
      </c>
      <c r="AS143" s="22" t="str">
        <f>IFERROR(VLOOKUP(ROWS($AP$9:AP143),$AO$9:$AP$162,2,0),"")</f>
        <v>Tucked top planchě (held)</v>
      </c>
      <c r="AW143" s="35">
        <f>IF(ISNUMBER(SEARCH($B$13,AX143)),MAX($AW$8:AW142)+1,0)</f>
        <v>135</v>
      </c>
      <c r="AX143" s="11" t="s">
        <v>136</v>
      </c>
      <c r="BA143" s="35" t="str">
        <f>IFERROR(VLOOKUP(ROWS($AX$9:AX143),$AW$9:$AX$162,2,0),"")</f>
        <v>Tucked top planchě (held)</v>
      </c>
      <c r="BE143" s="35">
        <f>IF(ISNUMBER(SEARCH($B$14,BF143)),MAX($BE$8:BE142)+1,0)</f>
        <v>135</v>
      </c>
      <c r="BF143" s="11" t="s">
        <v>136</v>
      </c>
      <c r="BI143" s="35" t="str">
        <f>IFERROR(VLOOKUP(ROWS($BF$9:BF143),$BE$9:$BF$162,2,0),"")</f>
        <v>Tucked top planchě (held)</v>
      </c>
      <c r="BM143" s="35">
        <f>IF(ISNUMBER(SEARCH($B$15,BN143)),MAX($BM$8:BM142)+1,0)</f>
        <v>135</v>
      </c>
      <c r="BN143" s="11" t="s">
        <v>136</v>
      </c>
      <c r="BQ143" s="35" t="str">
        <f>IFERROR(VLOOKUP(ROWS($BN$9:BN143),$BM$9:$BN$162,2,0),"")</f>
        <v>Tucked top planchě (held)</v>
      </c>
      <c r="BU143" s="35">
        <f>IF(ISNUMBER(SEARCH($B$16,BV143)),MAX($BU$8:BU142)+1,0)</f>
        <v>135</v>
      </c>
      <c r="BV143" s="11" t="s">
        <v>136</v>
      </c>
      <c r="BY143" s="35" t="str">
        <f>IFERROR(VLOOKUP(ROWS($BV$9:BV143),$BU$9:$BV$162,2,0),"")</f>
        <v>Tucked top planchě (held)</v>
      </c>
      <c r="CC143" s="35">
        <f>IF(ISNUMBER(SEARCH($B$17,CD143)),MAX($CC$8:CC142)+1,0)</f>
        <v>135</v>
      </c>
      <c r="CD143" s="11" t="s">
        <v>136</v>
      </c>
      <c r="CG143" s="35" t="str">
        <f>IFERROR(VLOOKUP(ROWS($CD$9:CD143),$CC$9:$CD$162,2,0),"")</f>
        <v>Tucked top planchě (held)</v>
      </c>
      <c r="CK143" s="35">
        <f>IF(ISNUMBER(SEARCH($B$18,CL143)),MAX($CK$8:CK142)+1,0)</f>
        <v>135</v>
      </c>
      <c r="CL143" s="11" t="s">
        <v>136</v>
      </c>
      <c r="CO143" s="35" t="str">
        <f>IFERROR(VLOOKUP(ROWS($CL$9:CL143),$CK$9:$CL$162,2,0),"")</f>
        <v>Tucked top planchě (held)</v>
      </c>
    </row>
    <row r="144" spans="17:93" x14ac:dyDescent="0.2">
      <c r="Q144" s="22">
        <f>IF(ISNUMBER(SEARCH($B$9,R144)),MAX($Q$8:Q143)+1,0)</f>
        <v>136</v>
      </c>
      <c r="R144" s="11" t="s">
        <v>145</v>
      </c>
      <c r="U144" s="22" t="str">
        <f>IFERROR(VLOOKUP(ROWS($R$9:R144),$Q$9:$R$162,2,0),"")</f>
        <v>Straddle lever to handstand</v>
      </c>
      <c r="Y144" s="22">
        <f>IF(ISNUMBER(SEARCH($B$10,Z144)),MAX($Y$8:Y143)+1,0)</f>
        <v>136</v>
      </c>
      <c r="Z144" s="11" t="s">
        <v>145</v>
      </c>
      <c r="AC144" s="22" t="str">
        <f>IFERROR(VLOOKUP(ROWS($Z$9:Z144),$Y$9:$Z$162,2,0),"")</f>
        <v>Straddle lever to handstand</v>
      </c>
      <c r="AG144" s="22">
        <f>IF(ISNUMBER(SEARCH($B$11,AH144)),MAX($AG$8:AG143)+1,0)</f>
        <v>136</v>
      </c>
      <c r="AH144" s="11" t="s">
        <v>145</v>
      </c>
      <c r="AK144" s="22" t="str">
        <f>IFERROR(VLOOKUP(ROWS($AH$9:AH144),$AG$9:$AH$162,2,0),"")</f>
        <v>Straddle lever to handstand</v>
      </c>
      <c r="AO144" s="22">
        <f>IF(ISNUMBER(SEARCH($B$12,AP144)),MAX($AO$8:AO143)+1,0)</f>
        <v>136</v>
      </c>
      <c r="AP144" s="11" t="s">
        <v>145</v>
      </c>
      <c r="AS144" s="22" t="str">
        <f>IFERROR(VLOOKUP(ROWS($AP$9:AP144),$AO$9:$AP$162,2,0),"")</f>
        <v>Straddle lever to handstand</v>
      </c>
      <c r="AW144" s="35">
        <f>IF(ISNUMBER(SEARCH($B$13,AX144)),MAX($AW$8:AW143)+1,0)</f>
        <v>136</v>
      </c>
      <c r="AX144" s="11" t="s">
        <v>145</v>
      </c>
      <c r="BA144" s="35" t="str">
        <f>IFERROR(VLOOKUP(ROWS($AX$9:AX144),$AW$9:$AX$162,2,0),"")</f>
        <v>Straddle lever to handstand</v>
      </c>
      <c r="BE144" s="35">
        <f>IF(ISNUMBER(SEARCH($B$14,BF144)),MAX($BE$8:BE143)+1,0)</f>
        <v>136</v>
      </c>
      <c r="BF144" s="11" t="s">
        <v>145</v>
      </c>
      <c r="BI144" s="35" t="str">
        <f>IFERROR(VLOOKUP(ROWS($BF$9:BF144),$BE$9:$BF$162,2,0),"")</f>
        <v>Straddle lever to handstand</v>
      </c>
      <c r="BM144" s="35">
        <f>IF(ISNUMBER(SEARCH($B$15,BN144)),MAX($BM$8:BM143)+1,0)</f>
        <v>136</v>
      </c>
      <c r="BN144" s="11" t="s">
        <v>145</v>
      </c>
      <c r="BQ144" s="35" t="str">
        <f>IFERROR(VLOOKUP(ROWS($BN$9:BN144),$BM$9:$BN$162,2,0),"")</f>
        <v>Straddle lever to handstand</v>
      </c>
      <c r="BU144" s="35">
        <f>IF(ISNUMBER(SEARCH($B$16,BV144)),MAX($BU$8:BU143)+1,0)</f>
        <v>136</v>
      </c>
      <c r="BV144" s="11" t="s">
        <v>145</v>
      </c>
      <c r="BY144" s="35" t="str">
        <f>IFERROR(VLOOKUP(ROWS($BV$9:BV144),$BU$9:$BV$162,2,0),"")</f>
        <v>Straddle lever to handstand</v>
      </c>
      <c r="CC144" s="35">
        <f>IF(ISNUMBER(SEARCH($B$17,CD144)),MAX($CC$8:CC143)+1,0)</f>
        <v>136</v>
      </c>
      <c r="CD144" s="11" t="s">
        <v>145</v>
      </c>
      <c r="CG144" s="35" t="str">
        <f>IFERROR(VLOOKUP(ROWS($CD$9:CD144),$CC$9:$CD$162,2,0),"")</f>
        <v>Straddle lever to handstand</v>
      </c>
      <c r="CK144" s="35">
        <f>IF(ISNUMBER(SEARCH($B$18,CL144)),MAX($CK$8:CK143)+1,0)</f>
        <v>136</v>
      </c>
      <c r="CL144" s="11" t="s">
        <v>145</v>
      </c>
      <c r="CO144" s="35" t="str">
        <f>IFERROR(VLOOKUP(ROWS($CL$9:CL144),$CK$9:$CL$162,2,0),"")</f>
        <v>Straddle lever to handstand</v>
      </c>
    </row>
    <row r="145" spans="17:93" x14ac:dyDescent="0.2">
      <c r="Q145" s="22">
        <f>IF(ISNUMBER(SEARCH($B$9,R145)),MAX($Q$8:Q144)+1,0)</f>
        <v>137</v>
      </c>
      <c r="R145" s="11" t="s">
        <v>137</v>
      </c>
      <c r="U145" s="22" t="str">
        <f>IFERROR(VLOOKUP(ROWS($R$9:R145),$Q$9:$R$162,2,0),"")</f>
        <v xml:space="preserve">Straddle lever to h/stand full turn </v>
      </c>
      <c r="Y145" s="22">
        <f>IF(ISNUMBER(SEARCH($B$10,Z145)),MAX($Y$8:Y144)+1,0)</f>
        <v>137</v>
      </c>
      <c r="Z145" s="11" t="s">
        <v>137</v>
      </c>
      <c r="AC145" s="22" t="str">
        <f>IFERROR(VLOOKUP(ROWS($Z$9:Z145),$Y$9:$Z$162,2,0),"")</f>
        <v xml:space="preserve">Straddle lever to h/stand full turn </v>
      </c>
      <c r="AG145" s="22">
        <f>IF(ISNUMBER(SEARCH($B$11,AH145)),MAX($AG$8:AG144)+1,0)</f>
        <v>137</v>
      </c>
      <c r="AH145" s="11" t="s">
        <v>137</v>
      </c>
      <c r="AK145" s="22" t="str">
        <f>IFERROR(VLOOKUP(ROWS($AH$9:AH145),$AG$9:$AH$162,2,0),"")</f>
        <v xml:space="preserve">Straddle lever to h/stand full turn </v>
      </c>
      <c r="AO145" s="22">
        <f>IF(ISNUMBER(SEARCH($B$12,AP145)),MAX($AO$8:AO144)+1,0)</f>
        <v>137</v>
      </c>
      <c r="AP145" s="11" t="s">
        <v>137</v>
      </c>
      <c r="AS145" s="22" t="str">
        <f>IFERROR(VLOOKUP(ROWS($AP$9:AP145),$AO$9:$AP$162,2,0),"")</f>
        <v xml:space="preserve">Straddle lever to h/stand full turn </v>
      </c>
      <c r="AW145" s="35">
        <f>IF(ISNUMBER(SEARCH($B$13,AX145)),MAX($AW$8:AW144)+1,0)</f>
        <v>137</v>
      </c>
      <c r="AX145" s="11" t="s">
        <v>137</v>
      </c>
      <c r="BA145" s="35" t="str">
        <f>IFERROR(VLOOKUP(ROWS($AX$9:AX145),$AW$9:$AX$162,2,0),"")</f>
        <v xml:space="preserve">Straddle lever to h/stand full turn </v>
      </c>
      <c r="BE145" s="35">
        <f>IF(ISNUMBER(SEARCH($B$14,BF145)),MAX($BE$8:BE144)+1,0)</f>
        <v>137</v>
      </c>
      <c r="BF145" s="11" t="s">
        <v>137</v>
      </c>
      <c r="BI145" s="35" t="str">
        <f>IFERROR(VLOOKUP(ROWS($BF$9:BF145),$BE$9:$BF$162,2,0),"")</f>
        <v xml:space="preserve">Straddle lever to h/stand full turn </v>
      </c>
      <c r="BM145" s="35">
        <f>IF(ISNUMBER(SEARCH($B$15,BN145)),MAX($BM$8:BM144)+1,0)</f>
        <v>137</v>
      </c>
      <c r="BN145" s="11" t="s">
        <v>137</v>
      </c>
      <c r="BQ145" s="35" t="str">
        <f>IFERROR(VLOOKUP(ROWS($BN$9:BN145),$BM$9:$BN$162,2,0),"")</f>
        <v xml:space="preserve">Straddle lever to h/stand full turn </v>
      </c>
      <c r="BU145" s="35">
        <f>IF(ISNUMBER(SEARCH($B$16,BV145)),MAX($BU$8:BU144)+1,0)</f>
        <v>137</v>
      </c>
      <c r="BV145" s="11" t="s">
        <v>137</v>
      </c>
      <c r="BY145" s="35" t="str">
        <f>IFERROR(VLOOKUP(ROWS($BV$9:BV145),$BU$9:$BV$162,2,0),"")</f>
        <v xml:space="preserve">Straddle lever to h/stand full turn </v>
      </c>
      <c r="CC145" s="35">
        <f>IF(ISNUMBER(SEARCH($B$17,CD145)),MAX($CC$8:CC144)+1,0)</f>
        <v>137</v>
      </c>
      <c r="CD145" s="11" t="s">
        <v>137</v>
      </c>
      <c r="CG145" s="35" t="str">
        <f>IFERROR(VLOOKUP(ROWS($CD$9:CD145),$CC$9:$CD$162,2,0),"")</f>
        <v xml:space="preserve">Straddle lever to h/stand full turn </v>
      </c>
      <c r="CK145" s="35">
        <f>IF(ISNUMBER(SEARCH($B$18,CL145)),MAX($CK$8:CK144)+1,0)</f>
        <v>137</v>
      </c>
      <c r="CL145" s="11" t="s">
        <v>137</v>
      </c>
      <c r="CO145" s="35" t="str">
        <f>IFERROR(VLOOKUP(ROWS($CL$9:CL145),$CK$9:$CL$162,2,0),"")</f>
        <v xml:space="preserve">Straddle lever to h/stand full turn </v>
      </c>
    </row>
    <row r="146" spans="17:93" x14ac:dyDescent="0.2">
      <c r="Q146" s="22">
        <f>IF(ISNUMBER(SEARCH($B$9,R146)),MAX($Q$8:Q145)+1,0)</f>
        <v>138</v>
      </c>
      <c r="R146" s="14" t="s">
        <v>138</v>
      </c>
      <c r="U146" s="22" t="str">
        <f>IFERROR(VLOOKUP(ROWS($R$9:R146),$Q$9:$R$162,2,0),"")</f>
        <v>Chest Roll to Handstand</v>
      </c>
      <c r="Y146" s="22">
        <f>IF(ISNUMBER(SEARCH($B$10,Z146)),MAX($Y$8:Y145)+1,0)</f>
        <v>138</v>
      </c>
      <c r="Z146" s="14" t="s">
        <v>138</v>
      </c>
      <c r="AC146" s="22" t="str">
        <f>IFERROR(VLOOKUP(ROWS($Z$9:Z146),$Y$9:$Z$162,2,0),"")</f>
        <v>Chest Roll to Handstand</v>
      </c>
      <c r="AG146" s="22">
        <f>IF(ISNUMBER(SEARCH($B$11,AH146)),MAX($AG$8:AG145)+1,0)</f>
        <v>138</v>
      </c>
      <c r="AH146" s="14" t="s">
        <v>138</v>
      </c>
      <c r="AK146" s="22" t="str">
        <f>IFERROR(VLOOKUP(ROWS($AH$9:AH146),$AG$9:$AH$162,2,0),"")</f>
        <v>Chest Roll to Handstand</v>
      </c>
      <c r="AO146" s="22">
        <f>IF(ISNUMBER(SEARCH($B$12,AP146)),MAX($AO$8:AO145)+1,0)</f>
        <v>138</v>
      </c>
      <c r="AP146" s="14" t="s">
        <v>138</v>
      </c>
      <c r="AS146" s="22" t="str">
        <f>IFERROR(VLOOKUP(ROWS($AP$9:AP146),$AO$9:$AP$162,2,0),"")</f>
        <v>Chest Roll to Handstand</v>
      </c>
      <c r="AW146" s="35">
        <f>IF(ISNUMBER(SEARCH($B$13,AX146)),MAX($AW$8:AW145)+1,0)</f>
        <v>138</v>
      </c>
      <c r="AX146" s="14" t="s">
        <v>138</v>
      </c>
      <c r="BA146" s="35" t="str">
        <f>IFERROR(VLOOKUP(ROWS($AX$9:AX146),$AW$9:$AX$162,2,0),"")</f>
        <v>Chest Roll to Handstand</v>
      </c>
      <c r="BE146" s="35">
        <f>IF(ISNUMBER(SEARCH($B$14,BF146)),MAX($BE$8:BE145)+1,0)</f>
        <v>138</v>
      </c>
      <c r="BF146" s="14" t="s">
        <v>138</v>
      </c>
      <c r="BI146" s="35" t="str">
        <f>IFERROR(VLOOKUP(ROWS($BF$9:BF146),$BE$9:$BF$162,2,0),"")</f>
        <v>Chest Roll to Handstand</v>
      </c>
      <c r="BM146" s="35">
        <f>IF(ISNUMBER(SEARCH($B$15,BN146)),MAX($BM$8:BM145)+1,0)</f>
        <v>138</v>
      </c>
      <c r="BN146" s="14" t="s">
        <v>138</v>
      </c>
      <c r="BQ146" s="35" t="str">
        <f>IFERROR(VLOOKUP(ROWS($BN$9:BN146),$BM$9:$BN$162,2,0),"")</f>
        <v>Chest Roll to Handstand</v>
      </c>
      <c r="BU146" s="35">
        <f>IF(ISNUMBER(SEARCH($B$16,BV146)),MAX($BU$8:BU145)+1,0)</f>
        <v>138</v>
      </c>
      <c r="BV146" s="14" t="s">
        <v>138</v>
      </c>
      <c r="BY146" s="35" t="str">
        <f>IFERROR(VLOOKUP(ROWS($BV$9:BV146),$BU$9:$BV$162,2,0),"")</f>
        <v>Chest Roll to Handstand</v>
      </c>
      <c r="CC146" s="35">
        <f>IF(ISNUMBER(SEARCH($B$17,CD146)),MAX($CC$8:CC145)+1,0)</f>
        <v>138</v>
      </c>
      <c r="CD146" s="14" t="s">
        <v>138</v>
      </c>
      <c r="CG146" s="35" t="str">
        <f>IFERROR(VLOOKUP(ROWS($CD$9:CD146),$CC$9:$CD$162,2,0),"")</f>
        <v>Chest Roll to Handstand</v>
      </c>
      <c r="CK146" s="35">
        <f>IF(ISNUMBER(SEARCH($B$18,CL146)),MAX($CK$8:CK145)+1,0)</f>
        <v>138</v>
      </c>
      <c r="CL146" s="14" t="s">
        <v>138</v>
      </c>
      <c r="CO146" s="35" t="str">
        <f>IFERROR(VLOOKUP(ROWS($CL$9:CL146),$CK$9:$CL$162,2,0),"")</f>
        <v>Chest Roll to Handstand</v>
      </c>
    </row>
    <row r="147" spans="17:93" x14ac:dyDescent="0.2">
      <c r="Q147" s="22">
        <f>IF(ISNUMBER(SEARCH($B$9,R147)),MAX($Q$8:Q146)+1,0)</f>
        <v>139</v>
      </c>
      <c r="R147" s="11" t="s">
        <v>144</v>
      </c>
      <c r="U147" s="22" t="str">
        <f>IFERROR(VLOOKUP(ROWS($R$9:R147),$Q$9:$R$162,2,0),"")</f>
        <v>B Roll to h/stand, 1/2 or full turn</v>
      </c>
      <c r="Y147" s="22">
        <f>IF(ISNUMBER(SEARCH($B$10,Z147)),MAX($Y$8:Y146)+1,0)</f>
        <v>139</v>
      </c>
      <c r="Z147" s="11" t="s">
        <v>144</v>
      </c>
      <c r="AC147" s="22" t="str">
        <f>IFERROR(VLOOKUP(ROWS($Z$9:Z147),$Y$9:$Z$162,2,0),"")</f>
        <v>B Roll to h/stand, 1/2 or full turn</v>
      </c>
      <c r="AG147" s="22">
        <f>IF(ISNUMBER(SEARCH($B$11,AH147)),MAX($AG$8:AG146)+1,0)</f>
        <v>139</v>
      </c>
      <c r="AH147" s="11" t="s">
        <v>144</v>
      </c>
      <c r="AK147" s="22" t="str">
        <f>IFERROR(VLOOKUP(ROWS($AH$9:AH147),$AG$9:$AH$162,2,0),"")</f>
        <v>B Roll to h/stand, 1/2 or full turn</v>
      </c>
      <c r="AO147" s="22">
        <f>IF(ISNUMBER(SEARCH($B$12,AP147)),MAX($AO$8:AO146)+1,0)</f>
        <v>139</v>
      </c>
      <c r="AP147" s="11" t="s">
        <v>144</v>
      </c>
      <c r="AS147" s="22" t="str">
        <f>IFERROR(VLOOKUP(ROWS($AP$9:AP147),$AO$9:$AP$162,2,0),"")</f>
        <v>B Roll to h/stand, 1/2 or full turn</v>
      </c>
      <c r="AW147" s="35">
        <f>IF(ISNUMBER(SEARCH($B$13,AX147)),MAX($AW$8:AW146)+1,0)</f>
        <v>139</v>
      </c>
      <c r="AX147" s="11" t="s">
        <v>144</v>
      </c>
      <c r="BA147" s="35" t="str">
        <f>IFERROR(VLOOKUP(ROWS($AX$9:AX147),$AW$9:$AX$162,2,0),"")</f>
        <v>B Roll to h/stand, 1/2 or full turn</v>
      </c>
      <c r="BE147" s="35">
        <f>IF(ISNUMBER(SEARCH($B$14,BF147)),MAX($BE$8:BE146)+1,0)</f>
        <v>139</v>
      </c>
      <c r="BF147" s="11" t="s">
        <v>144</v>
      </c>
      <c r="BI147" s="35" t="str">
        <f>IFERROR(VLOOKUP(ROWS($BF$9:BF147),$BE$9:$BF$162,2,0),"")</f>
        <v>B Roll to h/stand, 1/2 or full turn</v>
      </c>
      <c r="BM147" s="35">
        <f>IF(ISNUMBER(SEARCH($B$15,BN147)),MAX($BM$8:BM146)+1,0)</f>
        <v>139</v>
      </c>
      <c r="BN147" s="11" t="s">
        <v>144</v>
      </c>
      <c r="BQ147" s="35" t="str">
        <f>IFERROR(VLOOKUP(ROWS($BN$9:BN147),$BM$9:$BN$162,2,0),"")</f>
        <v>B Roll to h/stand, 1/2 or full turn</v>
      </c>
      <c r="BU147" s="35">
        <f>IF(ISNUMBER(SEARCH($B$16,BV147)),MAX($BU$8:BU146)+1,0)</f>
        <v>139</v>
      </c>
      <c r="BV147" s="11" t="s">
        <v>144</v>
      </c>
      <c r="BY147" s="35" t="str">
        <f>IFERROR(VLOOKUP(ROWS($BV$9:BV147),$BU$9:$BV$162,2,0),"")</f>
        <v>B Roll to h/stand, 1/2 or full turn</v>
      </c>
      <c r="CC147" s="35">
        <f>IF(ISNUMBER(SEARCH($B$17,CD147)),MAX($CC$8:CC146)+1,0)</f>
        <v>139</v>
      </c>
      <c r="CD147" s="11" t="s">
        <v>144</v>
      </c>
      <c r="CG147" s="35" t="str">
        <f>IFERROR(VLOOKUP(ROWS($CD$9:CD147),$CC$9:$CD$162,2,0),"")</f>
        <v>B Roll to h/stand, 1/2 or full turn</v>
      </c>
      <c r="CK147" s="35">
        <f>IF(ISNUMBER(SEARCH($B$18,CL147)),MAX($CK$8:CK146)+1,0)</f>
        <v>139</v>
      </c>
      <c r="CL147" s="11" t="s">
        <v>144</v>
      </c>
      <c r="CO147" s="35" t="str">
        <f>IFERROR(VLOOKUP(ROWS($CL$9:CL147),$CK$9:$CL$162,2,0),"")</f>
        <v>B Roll to h/stand, 1/2 or full turn</v>
      </c>
    </row>
    <row r="148" spans="17:93" x14ac:dyDescent="0.2">
      <c r="Q148" s="22">
        <f>IF(ISNUMBER(SEARCH($B$9,R148)),MAX($Q$8:Q147)+1,0)</f>
        <v>140</v>
      </c>
      <c r="R148" s="11" t="s">
        <v>139</v>
      </c>
      <c r="U148" s="22" t="str">
        <f>IFERROR(VLOOKUP(ROWS($R$9:R148),$Q$9:$R$162,2,0),"")</f>
        <v>Handstand double pirouette</v>
      </c>
      <c r="Y148" s="22">
        <f>IF(ISNUMBER(SEARCH($B$10,Z148)),MAX($Y$8:Y147)+1,0)</f>
        <v>140</v>
      </c>
      <c r="Z148" s="11" t="s">
        <v>139</v>
      </c>
      <c r="AC148" s="22" t="str">
        <f>IFERROR(VLOOKUP(ROWS($Z$9:Z148),$Y$9:$Z$162,2,0),"")</f>
        <v>Handstand double pirouette</v>
      </c>
      <c r="AG148" s="22">
        <f>IF(ISNUMBER(SEARCH($B$11,AH148)),MAX($AG$8:AG147)+1,0)</f>
        <v>140</v>
      </c>
      <c r="AH148" s="11" t="s">
        <v>139</v>
      </c>
      <c r="AK148" s="22" t="str">
        <f>IFERROR(VLOOKUP(ROWS($AH$9:AH148),$AG$9:$AH$162,2,0),"")</f>
        <v>Handstand double pirouette</v>
      </c>
      <c r="AO148" s="22">
        <f>IF(ISNUMBER(SEARCH($B$12,AP148)),MAX($AO$8:AO147)+1,0)</f>
        <v>140</v>
      </c>
      <c r="AP148" s="11" t="s">
        <v>139</v>
      </c>
      <c r="AS148" s="22" t="str">
        <f>IFERROR(VLOOKUP(ROWS($AP$9:AP148),$AO$9:$AP$162,2,0),"")</f>
        <v>Handstand double pirouette</v>
      </c>
      <c r="AW148" s="35">
        <f>IF(ISNUMBER(SEARCH($B$13,AX148)),MAX($AW$8:AW147)+1,0)</f>
        <v>140</v>
      </c>
      <c r="AX148" s="11" t="s">
        <v>139</v>
      </c>
      <c r="BA148" s="35" t="str">
        <f>IFERROR(VLOOKUP(ROWS($AX$9:AX148),$AW$9:$AX$162,2,0),"")</f>
        <v>Handstand double pirouette</v>
      </c>
      <c r="BE148" s="35">
        <f>IF(ISNUMBER(SEARCH($B$14,BF148)),MAX($BE$8:BE147)+1,0)</f>
        <v>140</v>
      </c>
      <c r="BF148" s="11" t="s">
        <v>139</v>
      </c>
      <c r="BI148" s="35" t="str">
        <f>IFERROR(VLOOKUP(ROWS($BF$9:BF148),$BE$9:$BF$162,2,0),"")</f>
        <v>Handstand double pirouette</v>
      </c>
      <c r="BM148" s="35">
        <f>IF(ISNUMBER(SEARCH($B$15,BN148)),MAX($BM$8:BM147)+1,0)</f>
        <v>140</v>
      </c>
      <c r="BN148" s="11" t="s">
        <v>139</v>
      </c>
      <c r="BQ148" s="35" t="str">
        <f>IFERROR(VLOOKUP(ROWS($BN$9:BN148),$BM$9:$BN$162,2,0),"")</f>
        <v>Handstand double pirouette</v>
      </c>
      <c r="BU148" s="35">
        <f>IF(ISNUMBER(SEARCH($B$16,BV148)),MAX($BU$8:BU147)+1,0)</f>
        <v>140</v>
      </c>
      <c r="BV148" s="11" t="s">
        <v>139</v>
      </c>
      <c r="BY148" s="35" t="str">
        <f>IFERROR(VLOOKUP(ROWS($BV$9:BV148),$BU$9:$BV$162,2,0),"")</f>
        <v>Handstand double pirouette</v>
      </c>
      <c r="CC148" s="35">
        <f>IF(ISNUMBER(SEARCH($B$17,CD148)),MAX($CC$8:CC147)+1,0)</f>
        <v>140</v>
      </c>
      <c r="CD148" s="11" t="s">
        <v>139</v>
      </c>
      <c r="CG148" s="35" t="str">
        <f>IFERROR(VLOOKUP(ROWS($CD$9:CD148),$CC$9:$CD$162,2,0),"")</f>
        <v>Handstand double pirouette</v>
      </c>
      <c r="CK148" s="35">
        <f>IF(ISNUMBER(SEARCH($B$18,CL148)),MAX($CK$8:CK147)+1,0)</f>
        <v>140</v>
      </c>
      <c r="CL148" s="11" t="s">
        <v>139</v>
      </c>
      <c r="CO148" s="35" t="str">
        <f>IFERROR(VLOOKUP(ROWS($CL$9:CL148),$CK$9:$CL$162,2,0),"")</f>
        <v>Handstand double pirouette</v>
      </c>
    </row>
    <row r="149" spans="17:93" x14ac:dyDescent="0.2">
      <c r="Q149" s="22">
        <f>IF(ISNUMBER(SEARCH($B$9,R149)),MAX($Q$8:Q148)+1,0)</f>
        <v>141</v>
      </c>
      <c r="R149" s="11" t="s">
        <v>140</v>
      </c>
      <c r="U149" s="22" t="str">
        <f>IFERROR(VLOOKUP(ROWS($R$9:R149),$Q$9:$R$162,2,0),"")</f>
        <v>Double Leg Circle</v>
      </c>
      <c r="Y149" s="22">
        <f>IF(ISNUMBER(SEARCH($B$10,Z149)),MAX($Y$8:Y148)+1,0)</f>
        <v>141</v>
      </c>
      <c r="Z149" s="11" t="s">
        <v>140</v>
      </c>
      <c r="AC149" s="22" t="str">
        <f>IFERROR(VLOOKUP(ROWS($Z$9:Z149),$Y$9:$Z$162,2,0),"")</f>
        <v>Double Leg Circle</v>
      </c>
      <c r="AG149" s="22">
        <f>IF(ISNUMBER(SEARCH($B$11,AH149)),MAX($AG$8:AG148)+1,0)</f>
        <v>141</v>
      </c>
      <c r="AH149" s="11" t="s">
        <v>140</v>
      </c>
      <c r="AK149" s="22" t="str">
        <f>IFERROR(VLOOKUP(ROWS($AH$9:AH149),$AG$9:$AH$162,2,0),"")</f>
        <v>Double Leg Circle</v>
      </c>
      <c r="AO149" s="22">
        <f>IF(ISNUMBER(SEARCH($B$12,AP149)),MAX($AO$8:AO148)+1,0)</f>
        <v>141</v>
      </c>
      <c r="AP149" s="11" t="s">
        <v>140</v>
      </c>
      <c r="AS149" s="22" t="str">
        <f>IFERROR(VLOOKUP(ROWS($AP$9:AP149),$AO$9:$AP$162,2,0),"")</f>
        <v>Double Leg Circle</v>
      </c>
      <c r="AW149" s="35">
        <f>IF(ISNUMBER(SEARCH($B$13,AX149)),MAX($AW$8:AW148)+1,0)</f>
        <v>141</v>
      </c>
      <c r="AX149" s="11" t="s">
        <v>140</v>
      </c>
      <c r="BA149" s="35" t="str">
        <f>IFERROR(VLOOKUP(ROWS($AX$9:AX149),$AW$9:$AX$162,2,0),"")</f>
        <v>Double Leg Circle</v>
      </c>
      <c r="BE149" s="35">
        <f>IF(ISNUMBER(SEARCH($B$14,BF149)),MAX($BE$8:BE148)+1,0)</f>
        <v>141</v>
      </c>
      <c r="BF149" s="11" t="s">
        <v>140</v>
      </c>
      <c r="BI149" s="35" t="str">
        <f>IFERROR(VLOOKUP(ROWS($BF$9:BF149),$BE$9:$BF$162,2,0),"")</f>
        <v>Double Leg Circle</v>
      </c>
      <c r="BM149" s="35">
        <f>IF(ISNUMBER(SEARCH($B$15,BN149)),MAX($BM$8:BM148)+1,0)</f>
        <v>141</v>
      </c>
      <c r="BN149" s="11" t="s">
        <v>140</v>
      </c>
      <c r="BQ149" s="35" t="str">
        <f>IFERROR(VLOOKUP(ROWS($BN$9:BN149),$BM$9:$BN$162,2,0),"")</f>
        <v>Double Leg Circle</v>
      </c>
      <c r="BU149" s="35">
        <f>IF(ISNUMBER(SEARCH($B$16,BV149)),MAX($BU$8:BU148)+1,0)</f>
        <v>141</v>
      </c>
      <c r="BV149" s="11" t="s">
        <v>140</v>
      </c>
      <c r="BY149" s="35" t="str">
        <f>IFERROR(VLOOKUP(ROWS($BV$9:BV149),$BU$9:$BV$162,2,0),"")</f>
        <v>Double Leg Circle</v>
      </c>
      <c r="CC149" s="35">
        <f>IF(ISNUMBER(SEARCH($B$17,CD149)),MAX($CC$8:CC148)+1,0)</f>
        <v>141</v>
      </c>
      <c r="CD149" s="11" t="s">
        <v>140</v>
      </c>
      <c r="CG149" s="35" t="str">
        <f>IFERROR(VLOOKUP(ROWS($CD$9:CD149),$CC$9:$CD$162,2,0),"")</f>
        <v>Double Leg Circle</v>
      </c>
      <c r="CK149" s="35">
        <f>IF(ISNUMBER(SEARCH($B$18,CL149)),MAX($CK$8:CK148)+1,0)</f>
        <v>141</v>
      </c>
      <c r="CL149" s="11" t="s">
        <v>140</v>
      </c>
      <c r="CO149" s="35" t="str">
        <f>IFERROR(VLOOKUP(ROWS($CL$9:CL149),$CK$9:$CL$162,2,0),"")</f>
        <v>Double Leg Circle</v>
      </c>
    </row>
    <row r="150" spans="17:93" x14ac:dyDescent="0.2">
      <c r="Q150" s="22">
        <f>IF(ISNUMBER(SEARCH($B$9,R150)),MAX($Q$8:Q149)+1,0)</f>
        <v>142</v>
      </c>
      <c r="R150" s="15" t="s">
        <v>141</v>
      </c>
      <c r="U150" s="22" t="str">
        <f>IFERROR(VLOOKUP(ROWS($R$9:R150),$Q$9:$R$162,2,0),"")</f>
        <v>Valdez</v>
      </c>
      <c r="Y150" s="22">
        <f>IF(ISNUMBER(SEARCH($B$10,Z150)),MAX($Y$8:Y149)+1,0)</f>
        <v>142</v>
      </c>
      <c r="Z150" s="15" t="s">
        <v>141</v>
      </c>
      <c r="AC150" s="22" t="str">
        <f>IFERROR(VLOOKUP(ROWS($Z$9:Z150),$Y$9:$Z$162,2,0),"")</f>
        <v>Valdez</v>
      </c>
      <c r="AG150" s="22">
        <f>IF(ISNUMBER(SEARCH($B$11,AH150)),MAX($AG$8:AG149)+1,0)</f>
        <v>142</v>
      </c>
      <c r="AH150" s="15" t="s">
        <v>141</v>
      </c>
      <c r="AK150" s="22" t="str">
        <f>IFERROR(VLOOKUP(ROWS($AH$9:AH150),$AG$9:$AH$162,2,0),"")</f>
        <v>Valdez</v>
      </c>
      <c r="AO150" s="22">
        <f>IF(ISNUMBER(SEARCH($B$12,AP150)),MAX($AO$8:AO149)+1,0)</f>
        <v>142</v>
      </c>
      <c r="AP150" s="15" t="s">
        <v>141</v>
      </c>
      <c r="AS150" s="22" t="str">
        <f>IFERROR(VLOOKUP(ROWS($AP$9:AP150),$AO$9:$AP$162,2,0),"")</f>
        <v>Valdez</v>
      </c>
      <c r="AW150" s="35">
        <f>IF(ISNUMBER(SEARCH($B$13,AX150)),MAX($AW$8:AW149)+1,0)</f>
        <v>142</v>
      </c>
      <c r="AX150" s="15" t="s">
        <v>141</v>
      </c>
      <c r="BA150" s="35" t="str">
        <f>IFERROR(VLOOKUP(ROWS($AX$9:AX150),$AW$9:$AX$162,2,0),"")</f>
        <v>Valdez</v>
      </c>
      <c r="BE150" s="35">
        <f>IF(ISNUMBER(SEARCH($B$14,BF150)),MAX($BE$8:BE149)+1,0)</f>
        <v>142</v>
      </c>
      <c r="BF150" s="15" t="s">
        <v>141</v>
      </c>
      <c r="BI150" s="35" t="str">
        <f>IFERROR(VLOOKUP(ROWS($BF$9:BF150),$BE$9:$BF$162,2,0),"")</f>
        <v>Valdez</v>
      </c>
      <c r="BM150" s="35">
        <f>IF(ISNUMBER(SEARCH($B$15,BN150)),MAX($BM$8:BM149)+1,0)</f>
        <v>142</v>
      </c>
      <c r="BN150" s="15" t="s">
        <v>141</v>
      </c>
      <c r="BQ150" s="35" t="str">
        <f>IFERROR(VLOOKUP(ROWS($BN$9:BN150),$BM$9:$BN$162,2,0),"")</f>
        <v>Valdez</v>
      </c>
      <c r="BU150" s="35">
        <f>IF(ISNUMBER(SEARCH($B$16,BV150)),MAX($BU$8:BU149)+1,0)</f>
        <v>142</v>
      </c>
      <c r="BV150" s="15" t="s">
        <v>141</v>
      </c>
      <c r="BY150" s="35" t="str">
        <f>IFERROR(VLOOKUP(ROWS($BV$9:BV150),$BU$9:$BV$162,2,0),"")</f>
        <v>Valdez</v>
      </c>
      <c r="CC150" s="35">
        <f>IF(ISNUMBER(SEARCH($B$17,CD150)),MAX($CC$8:CC149)+1,0)</f>
        <v>142</v>
      </c>
      <c r="CD150" s="15" t="s">
        <v>141</v>
      </c>
      <c r="CG150" s="35" t="str">
        <f>IFERROR(VLOOKUP(ROWS($CD$9:CD150),$CC$9:$CD$162,2,0),"")</f>
        <v>Valdez</v>
      </c>
      <c r="CK150" s="35">
        <f>IF(ISNUMBER(SEARCH($B$18,CL150)),MAX($CK$8:CK149)+1,0)</f>
        <v>142</v>
      </c>
      <c r="CL150" s="15" t="s">
        <v>141</v>
      </c>
      <c r="CO150" s="35" t="str">
        <f>IFERROR(VLOOKUP(ROWS($CL$9:CL150),$CK$9:$CL$162,2,0),"")</f>
        <v>Valdez</v>
      </c>
    </row>
    <row r="151" spans="17:93" x14ac:dyDescent="0.2">
      <c r="Q151" s="22">
        <f>IF(ISNUMBER(SEARCH($B$9,R151)),MAX($Q$8:Q150)+1,0)</f>
        <v>143</v>
      </c>
      <c r="R151" s="10" t="s">
        <v>171</v>
      </c>
      <c r="U151" s="22" t="str">
        <f>IFERROR(VLOOKUP(ROWS($R$9:R151),$Q$9:$R$162,2,0),"")</f>
        <v>Flyspring Front Salto</v>
      </c>
      <c r="Y151" s="22">
        <f>IF(ISNUMBER(SEARCH($B$10,Z151)),MAX($Y$8:Y150)+1,0)</f>
        <v>143</v>
      </c>
      <c r="Z151" s="10" t="s">
        <v>171</v>
      </c>
      <c r="AC151" s="22" t="str">
        <f>IFERROR(VLOOKUP(ROWS($Z$9:Z151),$Y$9:$Z$162,2,0),"")</f>
        <v>Flyspring Front Salto</v>
      </c>
      <c r="AG151" s="22">
        <f>IF(ISNUMBER(SEARCH($B$11,AH151)),MAX($AG$8:AG150)+1,0)</f>
        <v>143</v>
      </c>
      <c r="AH151" s="10" t="s">
        <v>171</v>
      </c>
      <c r="AK151" s="22" t="str">
        <f>IFERROR(VLOOKUP(ROWS($AH$9:AH151),$AG$9:$AH$162,2,0),"")</f>
        <v>Flyspring Front Salto</v>
      </c>
      <c r="AO151" s="22">
        <f>IF(ISNUMBER(SEARCH($B$12,AP151)),MAX($AO$8:AO150)+1,0)</f>
        <v>143</v>
      </c>
      <c r="AP151" s="10" t="s">
        <v>171</v>
      </c>
      <c r="AS151" s="22" t="str">
        <f>IFERROR(VLOOKUP(ROWS($AP$9:AP151),$AO$9:$AP$162,2,0),"")</f>
        <v>Flyspring Front Salto</v>
      </c>
      <c r="AW151" s="35">
        <f>IF(ISNUMBER(SEARCH($B$13,AX151)),MAX($AW$8:AW150)+1,0)</f>
        <v>143</v>
      </c>
      <c r="AX151" s="10" t="s">
        <v>171</v>
      </c>
      <c r="BA151" s="35" t="str">
        <f>IFERROR(VLOOKUP(ROWS($AX$9:AX151),$AW$9:$AX$162,2,0),"")</f>
        <v>Flyspring Front Salto</v>
      </c>
      <c r="BE151" s="35">
        <f>IF(ISNUMBER(SEARCH($B$14,BF151)),MAX($BE$8:BE150)+1,0)</f>
        <v>143</v>
      </c>
      <c r="BF151" s="10" t="s">
        <v>171</v>
      </c>
      <c r="BI151" s="35" t="str">
        <f>IFERROR(VLOOKUP(ROWS($BF$9:BF151),$BE$9:$BF$162,2,0),"")</f>
        <v>Flyspring Front Salto</v>
      </c>
      <c r="BM151" s="35">
        <f>IF(ISNUMBER(SEARCH($B$15,BN151)),MAX($BM$8:BM150)+1,0)</f>
        <v>143</v>
      </c>
      <c r="BN151" s="10" t="s">
        <v>171</v>
      </c>
      <c r="BQ151" s="35" t="str">
        <f>IFERROR(VLOOKUP(ROWS($BN$9:BN151),$BM$9:$BN$162,2,0),"")</f>
        <v>Flyspring Front Salto</v>
      </c>
      <c r="BU151" s="35">
        <f>IF(ISNUMBER(SEARCH($B$16,BV151)),MAX($BU$8:BU150)+1,0)</f>
        <v>143</v>
      </c>
      <c r="BV151" s="10" t="s">
        <v>171</v>
      </c>
      <c r="BY151" s="35" t="str">
        <f>IFERROR(VLOOKUP(ROWS($BV$9:BV151),$BU$9:$BV$162,2,0),"")</f>
        <v>Flyspring Front Salto</v>
      </c>
      <c r="CC151" s="35">
        <f>IF(ISNUMBER(SEARCH($B$17,CD151)),MAX($CC$8:CC150)+1,0)</f>
        <v>143</v>
      </c>
      <c r="CD151" s="10" t="s">
        <v>171</v>
      </c>
      <c r="CG151" s="35" t="str">
        <f>IFERROR(VLOOKUP(ROWS($CD$9:CD151),$CC$9:$CD$162,2,0),"")</f>
        <v>Flyspring Front Salto</v>
      </c>
      <c r="CK151" s="35">
        <f>IF(ISNUMBER(SEARCH($B$18,CL151)),MAX($CK$8:CK150)+1,0)</f>
        <v>143</v>
      </c>
      <c r="CL151" s="10" t="s">
        <v>171</v>
      </c>
      <c r="CO151" s="35" t="str">
        <f>IFERROR(VLOOKUP(ROWS($CL$9:CL151),$CK$9:$CL$162,2,0),"")</f>
        <v>Flyspring Front Salto</v>
      </c>
    </row>
    <row r="152" spans="17:93" x14ac:dyDescent="0.2">
      <c r="Q152" s="22">
        <f>IF(ISNUMBER(SEARCH($B$9,R152)),MAX($Q$8:Q151)+1,0)</f>
        <v>144</v>
      </c>
      <c r="R152" s="11" t="s">
        <v>170</v>
      </c>
      <c r="U152" s="22" t="str">
        <f>IFERROR(VLOOKUP(ROWS($R$9:R152),$Q$9:$R$162,2,0),"")</f>
        <v>Dive Forward Roll (with flight)</v>
      </c>
      <c r="Y152" s="22">
        <f>IF(ISNUMBER(SEARCH($B$10,Z152)),MAX($Y$8:Y151)+1,0)</f>
        <v>144</v>
      </c>
      <c r="Z152" s="11" t="s">
        <v>170</v>
      </c>
      <c r="AC152" s="22" t="str">
        <f>IFERROR(VLOOKUP(ROWS($Z$9:Z152),$Y$9:$Z$162,2,0),"")</f>
        <v>Dive Forward Roll (with flight)</v>
      </c>
      <c r="AG152" s="22">
        <f>IF(ISNUMBER(SEARCH($B$11,AH152)),MAX($AG$8:AG151)+1,0)</f>
        <v>144</v>
      </c>
      <c r="AH152" s="11" t="s">
        <v>170</v>
      </c>
      <c r="AK152" s="22" t="str">
        <f>IFERROR(VLOOKUP(ROWS($AH$9:AH152),$AG$9:$AH$162,2,0),"")</f>
        <v>Dive Forward Roll (with flight)</v>
      </c>
      <c r="AO152" s="22">
        <f>IF(ISNUMBER(SEARCH($B$12,AP152)),MAX($AO$8:AO151)+1,0)</f>
        <v>144</v>
      </c>
      <c r="AP152" s="11" t="s">
        <v>170</v>
      </c>
      <c r="AS152" s="22" t="str">
        <f>IFERROR(VLOOKUP(ROWS($AP$9:AP152),$AO$9:$AP$162,2,0),"")</f>
        <v>Dive Forward Roll (with flight)</v>
      </c>
      <c r="AW152" s="35">
        <f>IF(ISNUMBER(SEARCH($B$13,AX152)),MAX($AW$8:AW151)+1,0)</f>
        <v>144</v>
      </c>
      <c r="AX152" s="11" t="s">
        <v>170</v>
      </c>
      <c r="BA152" s="35" t="str">
        <f>IFERROR(VLOOKUP(ROWS($AX$9:AX152),$AW$9:$AX$162,2,0),"")</f>
        <v>Dive Forward Roll (with flight)</v>
      </c>
      <c r="BE152" s="35">
        <f>IF(ISNUMBER(SEARCH($B$14,BF152)),MAX($BE$8:BE151)+1,0)</f>
        <v>144</v>
      </c>
      <c r="BF152" s="11" t="s">
        <v>170</v>
      </c>
      <c r="BI152" s="35" t="str">
        <f>IFERROR(VLOOKUP(ROWS($BF$9:BF152),$BE$9:$BF$162,2,0),"")</f>
        <v>Dive Forward Roll (with flight)</v>
      </c>
      <c r="BM152" s="35">
        <f>IF(ISNUMBER(SEARCH($B$15,BN152)),MAX($BM$8:BM151)+1,0)</f>
        <v>144</v>
      </c>
      <c r="BN152" s="11" t="s">
        <v>170</v>
      </c>
      <c r="BQ152" s="35" t="str">
        <f>IFERROR(VLOOKUP(ROWS($BN$9:BN152),$BM$9:$BN$162,2,0),"")</f>
        <v>Dive Forward Roll (with flight)</v>
      </c>
      <c r="BU152" s="35">
        <f>IF(ISNUMBER(SEARCH($B$16,BV152)),MAX($BU$8:BU151)+1,0)</f>
        <v>144</v>
      </c>
      <c r="BV152" s="11" t="s">
        <v>170</v>
      </c>
      <c r="BY152" s="35" t="str">
        <f>IFERROR(VLOOKUP(ROWS($BV$9:BV152),$BU$9:$BV$162,2,0),"")</f>
        <v>Dive Forward Roll (with flight)</v>
      </c>
      <c r="CC152" s="35">
        <f>IF(ISNUMBER(SEARCH($B$17,CD152)),MAX($CC$8:CC151)+1,0)</f>
        <v>144</v>
      </c>
      <c r="CD152" s="11" t="s">
        <v>170</v>
      </c>
      <c r="CG152" s="35" t="str">
        <f>IFERROR(VLOOKUP(ROWS($CD$9:CD152),$CC$9:$CD$162,2,0),"")</f>
        <v>Dive Forward Roll (with flight)</v>
      </c>
      <c r="CK152" s="35">
        <f>IF(ISNUMBER(SEARCH($B$18,CL152)),MAX($CK$8:CK151)+1,0)</f>
        <v>144</v>
      </c>
      <c r="CL152" s="11" t="s">
        <v>170</v>
      </c>
      <c r="CO152" s="35" t="str">
        <f>IFERROR(VLOOKUP(ROWS($CL$9:CL152),$CK$9:$CL$162,2,0),"")</f>
        <v>Dive Forward Roll (with flight)</v>
      </c>
    </row>
    <row r="153" spans="17:93" x14ac:dyDescent="0.2">
      <c r="Q153" s="22">
        <f>IF(ISNUMBER(SEARCH($B$9,R153)),MAX($Q$8:Q152)+1,0)</f>
        <v>145</v>
      </c>
      <c r="R153" s="12" t="s">
        <v>169</v>
      </c>
      <c r="U153" s="22" t="str">
        <f>IFERROR(VLOOKUP(ROWS($R$9:R153),$Q$9:$R$162,2,0),"")</f>
        <v>Pike Front Salto</v>
      </c>
      <c r="Y153" s="22">
        <f>IF(ISNUMBER(SEARCH($B$10,Z153)),MAX($Y$8:Y152)+1,0)</f>
        <v>145</v>
      </c>
      <c r="Z153" s="12" t="s">
        <v>169</v>
      </c>
      <c r="AC153" s="22" t="str">
        <f>IFERROR(VLOOKUP(ROWS($Z$9:Z153),$Y$9:$Z$162,2,0),"")</f>
        <v>Pike Front Salto</v>
      </c>
      <c r="AG153" s="22">
        <f>IF(ISNUMBER(SEARCH($B$11,AH153)),MAX($AG$8:AG152)+1,0)</f>
        <v>145</v>
      </c>
      <c r="AH153" s="12" t="s">
        <v>169</v>
      </c>
      <c r="AK153" s="22" t="str">
        <f>IFERROR(VLOOKUP(ROWS($AH$9:AH153),$AG$9:$AH$162,2,0),"")</f>
        <v>Pike Front Salto</v>
      </c>
      <c r="AO153" s="22">
        <f>IF(ISNUMBER(SEARCH($B$12,AP153)),MAX($AO$8:AO152)+1,0)</f>
        <v>145</v>
      </c>
      <c r="AP153" s="12" t="s">
        <v>169</v>
      </c>
      <c r="AS153" s="22" t="str">
        <f>IFERROR(VLOOKUP(ROWS($AP$9:AP153),$AO$9:$AP$162,2,0),"")</f>
        <v>Pike Front Salto</v>
      </c>
      <c r="AW153" s="35">
        <f>IF(ISNUMBER(SEARCH($B$13,AX153)),MAX($AW$8:AW152)+1,0)</f>
        <v>145</v>
      </c>
      <c r="AX153" s="12" t="s">
        <v>169</v>
      </c>
      <c r="BA153" s="35" t="str">
        <f>IFERROR(VLOOKUP(ROWS($AX$9:AX153),$AW$9:$AX$162,2,0),"")</f>
        <v>Pike Front Salto</v>
      </c>
      <c r="BE153" s="35">
        <f>IF(ISNUMBER(SEARCH($B$14,BF153)),MAX($BE$8:BE152)+1,0)</f>
        <v>145</v>
      </c>
      <c r="BF153" s="12" t="s">
        <v>169</v>
      </c>
      <c r="BI153" s="35" t="str">
        <f>IFERROR(VLOOKUP(ROWS($BF$9:BF153),$BE$9:$BF$162,2,0),"")</f>
        <v>Pike Front Salto</v>
      </c>
      <c r="BM153" s="35">
        <f>IF(ISNUMBER(SEARCH($B$15,BN153)),MAX($BM$8:BM152)+1,0)</f>
        <v>145</v>
      </c>
      <c r="BN153" s="12" t="s">
        <v>169</v>
      </c>
      <c r="BQ153" s="35" t="str">
        <f>IFERROR(VLOOKUP(ROWS($BN$9:BN153),$BM$9:$BN$162,2,0),"")</f>
        <v>Pike Front Salto</v>
      </c>
      <c r="BU153" s="35">
        <f>IF(ISNUMBER(SEARCH($B$16,BV153)),MAX($BU$8:BU152)+1,0)</f>
        <v>145</v>
      </c>
      <c r="BV153" s="12" t="s">
        <v>169</v>
      </c>
      <c r="BY153" s="35" t="str">
        <f>IFERROR(VLOOKUP(ROWS($BV$9:BV153),$BU$9:$BV$162,2,0),"")</f>
        <v>Pike Front Salto</v>
      </c>
      <c r="CC153" s="35">
        <f>IF(ISNUMBER(SEARCH($B$17,CD153)),MAX($CC$8:CC152)+1,0)</f>
        <v>145</v>
      </c>
      <c r="CD153" s="12" t="s">
        <v>169</v>
      </c>
      <c r="CG153" s="35" t="str">
        <f>IFERROR(VLOOKUP(ROWS($CD$9:CD153),$CC$9:$CD$162,2,0),"")</f>
        <v>Pike Front Salto</v>
      </c>
      <c r="CK153" s="35">
        <f>IF(ISNUMBER(SEARCH($B$18,CL153)),MAX($CK$8:CK152)+1,0)</f>
        <v>145</v>
      </c>
      <c r="CL153" s="12" t="s">
        <v>169</v>
      </c>
      <c r="CO153" s="35" t="str">
        <f>IFERROR(VLOOKUP(ROWS($CL$9:CL153),$CK$9:$CL$162,2,0),"")</f>
        <v>Pike Front Salto</v>
      </c>
    </row>
    <row r="154" spans="17:93" x14ac:dyDescent="0.2">
      <c r="Q154" s="22">
        <f>IF(ISNUMBER(SEARCH($B$9,R154)),MAX($Q$8:Q153)+1,0)</f>
        <v>146</v>
      </c>
      <c r="R154" s="12" t="s">
        <v>168</v>
      </c>
      <c r="U154" s="22" t="str">
        <f>IFERROR(VLOOKUP(ROWS($R$9:R154),$Q$9:$R$162,2,0),"")</f>
        <v>Straight Front Salto</v>
      </c>
      <c r="Y154" s="22">
        <f>IF(ISNUMBER(SEARCH($B$10,Z154)),MAX($Y$8:Y153)+1,0)</f>
        <v>146</v>
      </c>
      <c r="Z154" s="12" t="s">
        <v>168</v>
      </c>
      <c r="AC154" s="22" t="str">
        <f>IFERROR(VLOOKUP(ROWS($Z$9:Z154),$Y$9:$Z$162,2,0),"")</f>
        <v>Straight Front Salto</v>
      </c>
      <c r="AG154" s="22">
        <f>IF(ISNUMBER(SEARCH($B$11,AH154)),MAX($AG$8:AG153)+1,0)</f>
        <v>146</v>
      </c>
      <c r="AH154" s="12" t="s">
        <v>168</v>
      </c>
      <c r="AK154" s="22" t="str">
        <f>IFERROR(VLOOKUP(ROWS($AH$9:AH154),$AG$9:$AH$162,2,0),"")</f>
        <v>Straight Front Salto</v>
      </c>
      <c r="AO154" s="22">
        <f>IF(ISNUMBER(SEARCH($B$12,AP154)),MAX($AO$8:AO153)+1,0)</f>
        <v>146</v>
      </c>
      <c r="AP154" s="12" t="s">
        <v>168</v>
      </c>
      <c r="AS154" s="22" t="str">
        <f>IFERROR(VLOOKUP(ROWS($AP$9:AP154),$AO$9:$AP$162,2,0),"")</f>
        <v>Straight Front Salto</v>
      </c>
      <c r="AW154" s="35">
        <f>IF(ISNUMBER(SEARCH($B$13,AX154)),MAX($AW$8:AW153)+1,0)</f>
        <v>146</v>
      </c>
      <c r="AX154" s="12" t="s">
        <v>168</v>
      </c>
      <c r="BA154" s="35" t="str">
        <f>IFERROR(VLOOKUP(ROWS($AX$9:AX154),$AW$9:$AX$162,2,0),"")</f>
        <v>Straight Front Salto</v>
      </c>
      <c r="BE154" s="35">
        <f>IF(ISNUMBER(SEARCH($B$14,BF154)),MAX($BE$8:BE153)+1,0)</f>
        <v>146</v>
      </c>
      <c r="BF154" s="12" t="s">
        <v>168</v>
      </c>
      <c r="BI154" s="35" t="str">
        <f>IFERROR(VLOOKUP(ROWS($BF$9:BF154),$BE$9:$BF$162,2,0),"")</f>
        <v>Straight Front Salto</v>
      </c>
      <c r="BM154" s="35">
        <f>IF(ISNUMBER(SEARCH($B$15,BN154)),MAX($BM$8:BM153)+1,0)</f>
        <v>146</v>
      </c>
      <c r="BN154" s="12" t="s">
        <v>168</v>
      </c>
      <c r="BQ154" s="35" t="str">
        <f>IFERROR(VLOOKUP(ROWS($BN$9:BN154),$BM$9:$BN$162,2,0),"")</f>
        <v>Straight Front Salto</v>
      </c>
      <c r="BU154" s="35">
        <f>IF(ISNUMBER(SEARCH($B$16,BV154)),MAX($BU$8:BU153)+1,0)</f>
        <v>146</v>
      </c>
      <c r="BV154" s="12" t="s">
        <v>168</v>
      </c>
      <c r="BY154" s="35" t="str">
        <f>IFERROR(VLOOKUP(ROWS($BV$9:BV154),$BU$9:$BV$162,2,0),"")</f>
        <v>Straight Front Salto</v>
      </c>
      <c r="CC154" s="35">
        <f>IF(ISNUMBER(SEARCH($B$17,CD154)),MAX($CC$8:CC153)+1,0)</f>
        <v>146</v>
      </c>
      <c r="CD154" s="12" t="s">
        <v>168</v>
      </c>
      <c r="CG154" s="35" t="str">
        <f>IFERROR(VLOOKUP(ROWS($CD$9:CD154),$CC$9:$CD$162,2,0),"")</f>
        <v>Straight Front Salto</v>
      </c>
      <c r="CK154" s="35">
        <f>IF(ISNUMBER(SEARCH($B$18,CL154)),MAX($CK$8:CK153)+1,0)</f>
        <v>146</v>
      </c>
      <c r="CL154" s="12" t="s">
        <v>168</v>
      </c>
      <c r="CO154" s="35" t="str">
        <f>IFERROR(VLOOKUP(ROWS($CL$9:CL154),$CK$9:$CL$162,2,0),"")</f>
        <v>Straight Front Salto</v>
      </c>
    </row>
    <row r="155" spans="17:93" x14ac:dyDescent="0.2">
      <c r="Q155" s="22">
        <f>IF(ISNUMBER(SEARCH($B$9,R155)),MAX($Q$8:Q154)+1,0)</f>
        <v>147</v>
      </c>
      <c r="R155" s="12" t="s">
        <v>167</v>
      </c>
      <c r="U155" s="22" t="str">
        <f>IFERROR(VLOOKUP(ROWS($R$9:R155),$Q$9:$R$162,2,0),"")</f>
        <v>F Salto step out, R/O, Flic, B Salto</v>
      </c>
      <c r="Y155" s="22">
        <f>IF(ISNUMBER(SEARCH($B$10,Z155)),MAX($Y$8:Y154)+1,0)</f>
        <v>147</v>
      </c>
      <c r="Z155" s="12" t="s">
        <v>167</v>
      </c>
      <c r="AC155" s="22" t="str">
        <f>IFERROR(VLOOKUP(ROWS($Z$9:Z155),$Y$9:$Z$162,2,0),"")</f>
        <v>F Salto step out, R/O, Flic, B Salto</v>
      </c>
      <c r="AG155" s="22">
        <f>IF(ISNUMBER(SEARCH($B$11,AH155)),MAX($AG$8:AG154)+1,0)</f>
        <v>147</v>
      </c>
      <c r="AH155" s="12" t="s">
        <v>167</v>
      </c>
      <c r="AK155" s="22" t="str">
        <f>IFERROR(VLOOKUP(ROWS($AH$9:AH155),$AG$9:$AH$162,2,0),"")</f>
        <v>F Salto step out, R/O, Flic, B Salto</v>
      </c>
      <c r="AO155" s="22">
        <f>IF(ISNUMBER(SEARCH($B$12,AP155)),MAX($AO$8:AO154)+1,0)</f>
        <v>147</v>
      </c>
      <c r="AP155" s="12" t="s">
        <v>167</v>
      </c>
      <c r="AS155" s="22" t="str">
        <f>IFERROR(VLOOKUP(ROWS($AP$9:AP155),$AO$9:$AP$162,2,0),"")</f>
        <v>F Salto step out, R/O, Flic, B Salto</v>
      </c>
      <c r="AW155" s="35">
        <f>IF(ISNUMBER(SEARCH($B$13,AX155)),MAX($AW$8:AW154)+1,0)</f>
        <v>147</v>
      </c>
      <c r="AX155" s="12" t="s">
        <v>167</v>
      </c>
      <c r="BA155" s="35" t="str">
        <f>IFERROR(VLOOKUP(ROWS($AX$9:AX155),$AW$9:$AX$162,2,0),"")</f>
        <v>F Salto step out, R/O, Flic, B Salto</v>
      </c>
      <c r="BE155" s="35">
        <f>IF(ISNUMBER(SEARCH($B$14,BF155)),MAX($BE$8:BE154)+1,0)</f>
        <v>147</v>
      </c>
      <c r="BF155" s="12" t="s">
        <v>167</v>
      </c>
      <c r="BI155" s="35" t="str">
        <f>IFERROR(VLOOKUP(ROWS($BF$9:BF155),$BE$9:$BF$162,2,0),"")</f>
        <v>F Salto step out, R/O, Flic, B Salto</v>
      </c>
      <c r="BM155" s="35">
        <f>IF(ISNUMBER(SEARCH($B$15,BN155)),MAX($BM$8:BM154)+1,0)</f>
        <v>147</v>
      </c>
      <c r="BN155" s="12" t="s">
        <v>167</v>
      </c>
      <c r="BQ155" s="35" t="str">
        <f>IFERROR(VLOOKUP(ROWS($BN$9:BN155),$BM$9:$BN$162,2,0),"")</f>
        <v>F Salto step out, R/O, Flic, B Salto</v>
      </c>
      <c r="BU155" s="35">
        <f>IF(ISNUMBER(SEARCH($B$16,BV155)),MAX($BU$8:BU154)+1,0)</f>
        <v>147</v>
      </c>
      <c r="BV155" s="12" t="s">
        <v>167</v>
      </c>
      <c r="BY155" s="35" t="str">
        <f>IFERROR(VLOOKUP(ROWS($BV$9:BV155),$BU$9:$BV$162,2,0),"")</f>
        <v>F Salto step out, R/O, Flic, B Salto</v>
      </c>
      <c r="CC155" s="35">
        <f>IF(ISNUMBER(SEARCH($B$17,CD155)),MAX($CC$8:CC154)+1,0)</f>
        <v>147</v>
      </c>
      <c r="CD155" s="12" t="s">
        <v>167</v>
      </c>
      <c r="CG155" s="35" t="str">
        <f>IFERROR(VLOOKUP(ROWS($CD$9:CD155),$CC$9:$CD$162,2,0),"")</f>
        <v>F Salto step out, R/O, Flic, B Salto</v>
      </c>
      <c r="CK155" s="35">
        <f>IF(ISNUMBER(SEARCH($B$18,CL155)),MAX($CK$8:CK154)+1,0)</f>
        <v>147</v>
      </c>
      <c r="CL155" s="12" t="s">
        <v>167</v>
      </c>
      <c r="CO155" s="35" t="str">
        <f>IFERROR(VLOOKUP(ROWS($CL$9:CL155),$CK$9:$CL$162,2,0),"")</f>
        <v>F Salto step out, R/O, Flic, B Salto</v>
      </c>
    </row>
    <row r="156" spans="17:93" x14ac:dyDescent="0.2">
      <c r="Q156" s="22">
        <f>IF(ISNUMBER(SEARCH($B$9,R156)),MAX($Q$8:Q155)+1,0)</f>
        <v>148</v>
      </c>
      <c r="R156" s="12" t="s">
        <v>166</v>
      </c>
      <c r="U156" s="22" t="str">
        <f>IFERROR(VLOOKUP(ROWS($R$9:R156),$Q$9:$R$162,2,0),"")</f>
        <v>R/O, Flic, Pike/ Straight B Salto</v>
      </c>
      <c r="Y156" s="22">
        <f>IF(ISNUMBER(SEARCH($B$10,Z156)),MAX($Y$8:Y155)+1,0)</f>
        <v>148</v>
      </c>
      <c r="Z156" s="12" t="s">
        <v>166</v>
      </c>
      <c r="AC156" s="22" t="str">
        <f>IFERROR(VLOOKUP(ROWS($Z$9:Z156),$Y$9:$Z$162,2,0),"")</f>
        <v>R/O, Flic, Pike/ Straight B Salto</v>
      </c>
      <c r="AG156" s="22">
        <f>IF(ISNUMBER(SEARCH($B$11,AH156)),MAX($AG$8:AG155)+1,0)</f>
        <v>148</v>
      </c>
      <c r="AH156" s="12" t="s">
        <v>166</v>
      </c>
      <c r="AK156" s="22" t="str">
        <f>IFERROR(VLOOKUP(ROWS($AH$9:AH156),$AG$9:$AH$162,2,0),"")</f>
        <v>R/O, Flic, Pike/ Straight B Salto</v>
      </c>
      <c r="AO156" s="22">
        <f>IF(ISNUMBER(SEARCH($B$12,AP156)),MAX($AO$8:AO155)+1,0)</f>
        <v>148</v>
      </c>
      <c r="AP156" s="12" t="s">
        <v>166</v>
      </c>
      <c r="AS156" s="22" t="str">
        <f>IFERROR(VLOOKUP(ROWS($AP$9:AP156),$AO$9:$AP$162,2,0),"")</f>
        <v>R/O, Flic, Pike/ Straight B Salto</v>
      </c>
      <c r="AW156" s="35">
        <f>IF(ISNUMBER(SEARCH($B$13,AX156)),MAX($AW$8:AW155)+1,0)</f>
        <v>148</v>
      </c>
      <c r="AX156" s="12" t="s">
        <v>166</v>
      </c>
      <c r="BA156" s="35" t="str">
        <f>IFERROR(VLOOKUP(ROWS($AX$9:AX156),$AW$9:$AX$162,2,0),"")</f>
        <v>R/O, Flic, Pike/ Straight B Salto</v>
      </c>
      <c r="BE156" s="35">
        <f>IF(ISNUMBER(SEARCH($B$14,BF156)),MAX($BE$8:BE155)+1,0)</f>
        <v>148</v>
      </c>
      <c r="BF156" s="12" t="s">
        <v>166</v>
      </c>
      <c r="BI156" s="35" t="str">
        <f>IFERROR(VLOOKUP(ROWS($BF$9:BF156),$BE$9:$BF$162,2,0),"")</f>
        <v>R/O, Flic, Pike/ Straight B Salto</v>
      </c>
      <c r="BM156" s="35">
        <f>IF(ISNUMBER(SEARCH($B$15,BN156)),MAX($BM$8:BM155)+1,0)</f>
        <v>148</v>
      </c>
      <c r="BN156" s="12" t="s">
        <v>166</v>
      </c>
      <c r="BQ156" s="35" t="str">
        <f>IFERROR(VLOOKUP(ROWS($BN$9:BN156),$BM$9:$BN$162,2,0),"")</f>
        <v>R/O, Flic, Pike/ Straight B Salto</v>
      </c>
      <c r="BU156" s="35">
        <f>IF(ISNUMBER(SEARCH($B$16,BV156)),MAX($BU$8:BU155)+1,0)</f>
        <v>148</v>
      </c>
      <c r="BV156" s="12" t="s">
        <v>166</v>
      </c>
      <c r="BY156" s="35" t="str">
        <f>IFERROR(VLOOKUP(ROWS($BV$9:BV156),$BU$9:$BV$162,2,0),"")</f>
        <v>R/O, Flic, Pike/ Straight B Salto</v>
      </c>
      <c r="CC156" s="35">
        <f>IF(ISNUMBER(SEARCH($B$17,CD156)),MAX($CC$8:CC155)+1,0)</f>
        <v>148</v>
      </c>
      <c r="CD156" s="12" t="s">
        <v>166</v>
      </c>
      <c r="CG156" s="35" t="str">
        <f>IFERROR(VLOOKUP(ROWS($CD$9:CD156),$CC$9:$CD$162,2,0),"")</f>
        <v>R/O, Flic, Pike/ Straight B Salto</v>
      </c>
      <c r="CK156" s="35">
        <f>IF(ISNUMBER(SEARCH($B$18,CL156)),MAX($CK$8:CK155)+1,0)</f>
        <v>148</v>
      </c>
      <c r="CL156" s="12" t="s">
        <v>166</v>
      </c>
      <c r="CO156" s="35" t="str">
        <f>IFERROR(VLOOKUP(ROWS($CL$9:CL156),$CK$9:$CL$162,2,0),"")</f>
        <v>R/O, Flic, Pike/ Straight B Salto</v>
      </c>
    </row>
    <row r="157" spans="17:93" x14ac:dyDescent="0.2">
      <c r="Q157" s="22">
        <f>IF(ISNUMBER(SEARCH($B$9,R157)),MAX($Q$8:Q156)+1,0)</f>
        <v>149</v>
      </c>
      <c r="R157" s="12" t="s">
        <v>165</v>
      </c>
      <c r="U157" s="22" t="str">
        <f>IFERROR(VLOOKUP(ROWS($R$9:R157),$Q$9:$R$162,2,0),"")</f>
        <v>R/O, Flic, B Salto with ½ twist</v>
      </c>
      <c r="Y157" s="22">
        <f>IF(ISNUMBER(SEARCH($B$10,Z157)),MAX($Y$8:Y156)+1,0)</f>
        <v>149</v>
      </c>
      <c r="Z157" s="12" t="s">
        <v>165</v>
      </c>
      <c r="AC157" s="22" t="str">
        <f>IFERROR(VLOOKUP(ROWS($Z$9:Z157),$Y$9:$Z$162,2,0),"")</f>
        <v>R/O, Flic, B Salto with ½ twist</v>
      </c>
      <c r="AG157" s="22">
        <f>IF(ISNUMBER(SEARCH($B$11,AH157)),MAX($AG$8:AG156)+1,0)</f>
        <v>149</v>
      </c>
      <c r="AH157" s="12" t="s">
        <v>165</v>
      </c>
      <c r="AK157" s="22" t="str">
        <f>IFERROR(VLOOKUP(ROWS($AH$9:AH157),$AG$9:$AH$162,2,0),"")</f>
        <v>R/O, Flic, B Salto with ½ twist</v>
      </c>
      <c r="AO157" s="22">
        <f>IF(ISNUMBER(SEARCH($B$12,AP157)),MAX($AO$8:AO156)+1,0)</f>
        <v>149</v>
      </c>
      <c r="AP157" s="12" t="s">
        <v>165</v>
      </c>
      <c r="AS157" s="22" t="str">
        <f>IFERROR(VLOOKUP(ROWS($AP$9:AP157),$AO$9:$AP$162,2,0),"")</f>
        <v>R/O, Flic, B Salto with ½ twist</v>
      </c>
      <c r="AW157" s="35">
        <f>IF(ISNUMBER(SEARCH($B$13,AX157)),MAX($AW$8:AW156)+1,0)</f>
        <v>149</v>
      </c>
      <c r="AX157" s="12" t="s">
        <v>165</v>
      </c>
      <c r="BA157" s="35" t="str">
        <f>IFERROR(VLOOKUP(ROWS($AX$9:AX157),$AW$9:$AX$162,2,0),"")</f>
        <v>R/O, Flic, B Salto with ½ twist</v>
      </c>
      <c r="BE157" s="35">
        <f>IF(ISNUMBER(SEARCH($B$14,BF157)),MAX($BE$8:BE156)+1,0)</f>
        <v>149</v>
      </c>
      <c r="BF157" s="12" t="s">
        <v>165</v>
      </c>
      <c r="BI157" s="35" t="str">
        <f>IFERROR(VLOOKUP(ROWS($BF$9:BF157),$BE$9:$BF$162,2,0),"")</f>
        <v>R/O, Flic, B Salto with ½ twist</v>
      </c>
      <c r="BM157" s="35">
        <f>IF(ISNUMBER(SEARCH($B$15,BN157)),MAX($BM$8:BM156)+1,0)</f>
        <v>149</v>
      </c>
      <c r="BN157" s="12" t="s">
        <v>165</v>
      </c>
      <c r="BQ157" s="35" t="str">
        <f>IFERROR(VLOOKUP(ROWS($BN$9:BN157),$BM$9:$BN$162,2,0),"")</f>
        <v>R/O, Flic, B Salto with ½ twist</v>
      </c>
      <c r="BU157" s="35">
        <f>IF(ISNUMBER(SEARCH($B$16,BV157)),MAX($BU$8:BU156)+1,0)</f>
        <v>149</v>
      </c>
      <c r="BV157" s="12" t="s">
        <v>165</v>
      </c>
      <c r="BY157" s="35" t="str">
        <f>IFERROR(VLOOKUP(ROWS($BV$9:BV157),$BU$9:$BV$162,2,0),"")</f>
        <v>R/O, Flic, B Salto with ½ twist</v>
      </c>
      <c r="CC157" s="35">
        <f>IF(ISNUMBER(SEARCH($B$17,CD157)),MAX($CC$8:CC156)+1,0)</f>
        <v>149</v>
      </c>
      <c r="CD157" s="12" t="s">
        <v>165</v>
      </c>
      <c r="CG157" s="35" t="str">
        <f>IFERROR(VLOOKUP(ROWS($CD$9:CD157),$CC$9:$CD$162,2,0),"")</f>
        <v>R/O, Flic, B Salto with ½ twist</v>
      </c>
      <c r="CK157" s="35">
        <f>IF(ISNUMBER(SEARCH($B$18,CL157)),MAX($CK$8:CK156)+1,0)</f>
        <v>149</v>
      </c>
      <c r="CL157" s="12" t="s">
        <v>165</v>
      </c>
      <c r="CO157" s="35" t="str">
        <f>IFERROR(VLOOKUP(ROWS($CL$9:CL157),$CK$9:$CL$162,2,0),"")</f>
        <v>R/O, Flic, B Salto with ½ twist</v>
      </c>
    </row>
    <row r="158" spans="17:93" x14ac:dyDescent="0.2">
      <c r="Q158" s="22">
        <f>IF(ISNUMBER(SEARCH($B$9,R158)),MAX($Q$8:Q157)+1,0)</f>
        <v>150</v>
      </c>
      <c r="R158" s="12" t="s">
        <v>164</v>
      </c>
      <c r="U158" s="22" t="str">
        <f>IFERROR(VLOOKUP(ROWS($R$9:R158),$Q$9:$R$162,2,0),"")</f>
        <v>R/O, Flic, B Salto with 1/1  twist</v>
      </c>
      <c r="Y158" s="22">
        <f>IF(ISNUMBER(SEARCH($B$10,Z158)),MAX($Y$8:Y157)+1,0)</f>
        <v>150</v>
      </c>
      <c r="Z158" s="12" t="s">
        <v>164</v>
      </c>
      <c r="AC158" s="22" t="str">
        <f>IFERROR(VLOOKUP(ROWS($Z$9:Z158),$Y$9:$Z$162,2,0),"")</f>
        <v>R/O, Flic, B Salto with 1/1  twist</v>
      </c>
      <c r="AG158" s="22">
        <f>IF(ISNUMBER(SEARCH($B$11,AH158)),MAX($AG$8:AG157)+1,0)</f>
        <v>150</v>
      </c>
      <c r="AH158" s="12" t="s">
        <v>164</v>
      </c>
      <c r="AK158" s="22" t="str">
        <f>IFERROR(VLOOKUP(ROWS($AH$9:AH158),$AG$9:$AH$162,2,0),"")</f>
        <v>R/O, Flic, B Salto with 1/1  twist</v>
      </c>
      <c r="AO158" s="22">
        <f>IF(ISNUMBER(SEARCH($B$12,AP158)),MAX($AO$8:AO157)+1,0)</f>
        <v>150</v>
      </c>
      <c r="AP158" s="12" t="s">
        <v>164</v>
      </c>
      <c r="AS158" s="22" t="str">
        <f>IFERROR(VLOOKUP(ROWS($AP$9:AP158),$AO$9:$AP$162,2,0),"")</f>
        <v>R/O, Flic, B Salto with 1/1  twist</v>
      </c>
      <c r="AW158" s="35">
        <f>IF(ISNUMBER(SEARCH($B$13,AX158)),MAX($AW$8:AW157)+1,0)</f>
        <v>150</v>
      </c>
      <c r="AX158" s="12" t="s">
        <v>164</v>
      </c>
      <c r="BA158" s="35" t="str">
        <f>IFERROR(VLOOKUP(ROWS($AX$9:AX158),$AW$9:$AX$162,2,0),"")</f>
        <v>R/O, Flic, B Salto with 1/1  twist</v>
      </c>
      <c r="BE158" s="35">
        <f>IF(ISNUMBER(SEARCH($B$14,BF158)),MAX($BE$8:BE157)+1,0)</f>
        <v>150</v>
      </c>
      <c r="BF158" s="12" t="s">
        <v>164</v>
      </c>
      <c r="BI158" s="35" t="str">
        <f>IFERROR(VLOOKUP(ROWS($BF$9:BF158),$BE$9:$BF$162,2,0),"")</f>
        <v>R/O, Flic, B Salto with 1/1  twist</v>
      </c>
      <c r="BM158" s="35">
        <f>IF(ISNUMBER(SEARCH($B$15,BN158)),MAX($BM$8:BM157)+1,0)</f>
        <v>150</v>
      </c>
      <c r="BN158" s="12" t="s">
        <v>164</v>
      </c>
      <c r="BQ158" s="35" t="str">
        <f>IFERROR(VLOOKUP(ROWS($BN$9:BN158),$BM$9:$BN$162,2,0),"")</f>
        <v>R/O, Flic, B Salto with 1/1  twist</v>
      </c>
      <c r="BU158" s="35">
        <f>IF(ISNUMBER(SEARCH($B$16,BV158)),MAX($BU$8:BU157)+1,0)</f>
        <v>150</v>
      </c>
      <c r="BV158" s="12" t="s">
        <v>164</v>
      </c>
      <c r="BY158" s="35" t="str">
        <f>IFERROR(VLOOKUP(ROWS($BV$9:BV158),$BU$9:$BV$162,2,0),"")</f>
        <v>R/O, Flic, B Salto with 1/1  twist</v>
      </c>
      <c r="CC158" s="35">
        <f>IF(ISNUMBER(SEARCH($B$17,CD158)),MAX($CC$8:CC157)+1,0)</f>
        <v>150</v>
      </c>
      <c r="CD158" s="12" t="s">
        <v>164</v>
      </c>
      <c r="CG158" s="35" t="str">
        <f>IFERROR(VLOOKUP(ROWS($CD$9:CD158),$CC$9:$CD$162,2,0),"")</f>
        <v>R/O, Flic, B Salto with 1/1  twist</v>
      </c>
      <c r="CK158" s="35">
        <f>IF(ISNUMBER(SEARCH($B$18,CL158)),MAX($CK$8:CK157)+1,0)</f>
        <v>150</v>
      </c>
      <c r="CL158" s="12" t="s">
        <v>164</v>
      </c>
      <c r="CO158" s="35" t="str">
        <f>IFERROR(VLOOKUP(ROWS($CL$9:CL158),$CK$9:$CL$162,2,0),"")</f>
        <v>R/O, Flic, B Salto with 1/1  twist</v>
      </c>
    </row>
    <row r="159" spans="17:93" x14ac:dyDescent="0.2">
      <c r="Q159" s="22">
        <f>IF(ISNUMBER(SEARCH($B$9,R159)),MAX($Q$8:Q158)+1,0)</f>
        <v>151</v>
      </c>
      <c r="R159" s="12" t="s">
        <v>163</v>
      </c>
      <c r="U159" s="22" t="str">
        <f>IFERROR(VLOOKUP(ROWS($R$9:R159),$Q$9:$R$162,2,0),"")</f>
        <v>R/O, 2 Flics, straight Back Salto</v>
      </c>
      <c r="Y159" s="22">
        <f>IF(ISNUMBER(SEARCH($B$10,Z159)),MAX($Y$8:Y158)+1,0)</f>
        <v>151</v>
      </c>
      <c r="Z159" s="12" t="s">
        <v>163</v>
      </c>
      <c r="AC159" s="22" t="str">
        <f>IFERROR(VLOOKUP(ROWS($Z$9:Z159),$Y$9:$Z$162,2,0),"")</f>
        <v>R/O, 2 Flics, straight Back Salto</v>
      </c>
      <c r="AG159" s="22">
        <f>IF(ISNUMBER(SEARCH($B$11,AH159)),MAX($AG$8:AG158)+1,0)</f>
        <v>151</v>
      </c>
      <c r="AH159" s="12" t="s">
        <v>163</v>
      </c>
      <c r="AK159" s="22" t="str">
        <f>IFERROR(VLOOKUP(ROWS($AH$9:AH159),$AG$9:$AH$162,2,0),"")</f>
        <v>R/O, 2 Flics, straight Back Salto</v>
      </c>
      <c r="AO159" s="22">
        <f>IF(ISNUMBER(SEARCH($B$12,AP159)),MAX($AO$8:AO158)+1,0)</f>
        <v>151</v>
      </c>
      <c r="AP159" s="12" t="s">
        <v>163</v>
      </c>
      <c r="AS159" s="22" t="str">
        <f>IFERROR(VLOOKUP(ROWS($AP$9:AP159),$AO$9:$AP$162,2,0),"")</f>
        <v>R/O, 2 Flics, straight Back Salto</v>
      </c>
      <c r="AW159" s="35">
        <f>IF(ISNUMBER(SEARCH($B$13,AX159)),MAX($AW$8:AW158)+1,0)</f>
        <v>151</v>
      </c>
      <c r="AX159" s="12" t="s">
        <v>163</v>
      </c>
      <c r="BA159" s="35" t="str">
        <f>IFERROR(VLOOKUP(ROWS($AX$9:AX159),$AW$9:$AX$162,2,0),"")</f>
        <v>R/O, 2 Flics, straight Back Salto</v>
      </c>
      <c r="BE159" s="35">
        <f>IF(ISNUMBER(SEARCH($B$14,BF159)),MAX($BE$8:BE158)+1,0)</f>
        <v>151</v>
      </c>
      <c r="BF159" s="12" t="s">
        <v>163</v>
      </c>
      <c r="BI159" s="35" t="str">
        <f>IFERROR(VLOOKUP(ROWS($BF$9:BF159),$BE$9:$BF$162,2,0),"")</f>
        <v>R/O, 2 Flics, straight Back Salto</v>
      </c>
      <c r="BM159" s="35">
        <f>IF(ISNUMBER(SEARCH($B$15,BN159)),MAX($BM$8:BM158)+1,0)</f>
        <v>151</v>
      </c>
      <c r="BN159" s="12" t="s">
        <v>163</v>
      </c>
      <c r="BQ159" s="35" t="str">
        <f>IFERROR(VLOOKUP(ROWS($BN$9:BN159),$BM$9:$BN$162,2,0),"")</f>
        <v>R/O, 2 Flics, straight Back Salto</v>
      </c>
      <c r="BU159" s="35">
        <f>IF(ISNUMBER(SEARCH($B$16,BV159)),MAX($BU$8:BU158)+1,0)</f>
        <v>151</v>
      </c>
      <c r="BV159" s="12" t="s">
        <v>163</v>
      </c>
      <c r="BY159" s="35" t="str">
        <f>IFERROR(VLOOKUP(ROWS($BV$9:BV159),$BU$9:$BV$162,2,0),"")</f>
        <v>R/O, 2 Flics, straight Back Salto</v>
      </c>
      <c r="CC159" s="35">
        <f>IF(ISNUMBER(SEARCH($B$17,CD159)),MAX($CC$8:CC158)+1,0)</f>
        <v>151</v>
      </c>
      <c r="CD159" s="12" t="s">
        <v>163</v>
      </c>
      <c r="CG159" s="35" t="str">
        <f>IFERROR(VLOOKUP(ROWS($CD$9:CD159),$CC$9:$CD$162,2,0),"")</f>
        <v>R/O, 2 Flics, straight Back Salto</v>
      </c>
      <c r="CK159" s="35">
        <f>IF(ISNUMBER(SEARCH($B$18,CL159)),MAX($CK$8:CK158)+1,0)</f>
        <v>151</v>
      </c>
      <c r="CL159" s="12" t="s">
        <v>163</v>
      </c>
      <c r="CO159" s="35" t="str">
        <f>IFERROR(VLOOKUP(ROWS($CL$9:CL159),$CK$9:$CL$162,2,0),"")</f>
        <v>R/O, 2 Flics, straight Back Salto</v>
      </c>
    </row>
    <row r="160" spans="17:93" x14ac:dyDescent="0.2">
      <c r="Q160" s="22">
        <f>IF(ISNUMBER(SEARCH($B$9,R160)),MAX($Q$8:Q159)+1,0)</f>
        <v>152</v>
      </c>
      <c r="R160" s="12" t="s">
        <v>162</v>
      </c>
      <c r="U160" s="22" t="str">
        <f>IFERROR(VLOOKUP(ROWS($R$9:R160),$Q$9:$R$162,2,0),"")</f>
        <v>R/O Flick Arabian</v>
      </c>
      <c r="Y160" s="22">
        <f>IF(ISNUMBER(SEARCH($B$10,Z160)),MAX($Y$8:Y159)+1,0)</f>
        <v>152</v>
      </c>
      <c r="Z160" s="12" t="s">
        <v>162</v>
      </c>
      <c r="AC160" s="22" t="str">
        <f>IFERROR(VLOOKUP(ROWS($Z$9:Z160),$Y$9:$Z$162,2,0),"")</f>
        <v>R/O Flick Arabian</v>
      </c>
      <c r="AG160" s="22">
        <f>IF(ISNUMBER(SEARCH($B$11,AH160)),MAX($AG$8:AG159)+1,0)</f>
        <v>152</v>
      </c>
      <c r="AH160" s="12" t="s">
        <v>162</v>
      </c>
      <c r="AK160" s="22" t="str">
        <f>IFERROR(VLOOKUP(ROWS($AH$9:AH160),$AG$9:$AH$162,2,0),"")</f>
        <v>R/O Flick Arabian</v>
      </c>
      <c r="AO160" s="22">
        <f>IF(ISNUMBER(SEARCH($B$12,AP160)),MAX($AO$8:AO159)+1,0)</f>
        <v>152</v>
      </c>
      <c r="AP160" s="12" t="s">
        <v>162</v>
      </c>
      <c r="AS160" s="22" t="str">
        <f>IFERROR(VLOOKUP(ROWS($AP$9:AP160),$AO$9:$AP$162,2,0),"")</f>
        <v>R/O Flick Arabian</v>
      </c>
      <c r="AW160" s="35">
        <f>IF(ISNUMBER(SEARCH($B$13,AX160)),MAX($AW$8:AW159)+1,0)</f>
        <v>152</v>
      </c>
      <c r="AX160" s="12" t="s">
        <v>162</v>
      </c>
      <c r="BA160" s="35" t="str">
        <f>IFERROR(VLOOKUP(ROWS($AX$9:AX160),$AW$9:$AX$162,2,0),"")</f>
        <v>R/O Flick Arabian</v>
      </c>
      <c r="BE160" s="35">
        <f>IF(ISNUMBER(SEARCH($B$14,BF160)),MAX($BE$8:BE159)+1,0)</f>
        <v>152</v>
      </c>
      <c r="BF160" s="12" t="s">
        <v>162</v>
      </c>
      <c r="BI160" s="35" t="str">
        <f>IFERROR(VLOOKUP(ROWS($BF$9:BF160),$BE$9:$BF$162,2,0),"")</f>
        <v>R/O Flick Arabian</v>
      </c>
      <c r="BM160" s="35">
        <f>IF(ISNUMBER(SEARCH($B$15,BN160)),MAX($BM$8:BM159)+1,0)</f>
        <v>152</v>
      </c>
      <c r="BN160" s="12" t="s">
        <v>162</v>
      </c>
      <c r="BQ160" s="35" t="str">
        <f>IFERROR(VLOOKUP(ROWS($BN$9:BN160),$BM$9:$BN$162,2,0),"")</f>
        <v>R/O Flick Arabian</v>
      </c>
      <c r="BU160" s="35">
        <f>IF(ISNUMBER(SEARCH($B$16,BV160)),MAX($BU$8:BU159)+1,0)</f>
        <v>152</v>
      </c>
      <c r="BV160" s="12" t="s">
        <v>162</v>
      </c>
      <c r="BY160" s="35" t="str">
        <f>IFERROR(VLOOKUP(ROWS($BV$9:BV160),$BU$9:$BV$162,2,0),"")</f>
        <v>R/O Flick Arabian</v>
      </c>
      <c r="CC160" s="35">
        <f>IF(ISNUMBER(SEARCH($B$17,CD160)),MAX($CC$8:CC159)+1,0)</f>
        <v>152</v>
      </c>
      <c r="CD160" s="12" t="s">
        <v>162</v>
      </c>
      <c r="CG160" s="35" t="str">
        <f>IFERROR(VLOOKUP(ROWS($CD$9:CD160),$CC$9:$CD$162,2,0),"")</f>
        <v>R/O Flick Arabian</v>
      </c>
      <c r="CK160" s="35">
        <f>IF(ISNUMBER(SEARCH($B$18,CL160)),MAX($CK$8:CK159)+1,0)</f>
        <v>152</v>
      </c>
      <c r="CL160" s="12" t="s">
        <v>162</v>
      </c>
      <c r="CO160" s="35" t="str">
        <f>IFERROR(VLOOKUP(ROWS($CL$9:CL160),$CK$9:$CL$162,2,0),"")</f>
        <v>R/O Flick Arabian</v>
      </c>
    </row>
    <row r="161" spans="17:93" x14ac:dyDescent="0.2">
      <c r="Q161" s="22">
        <f>IF(ISNUMBER(SEARCH($B$9,R161)),MAX($Q$8:Q160)+1,0)</f>
        <v>153</v>
      </c>
      <c r="R161" s="12" t="s">
        <v>142</v>
      </c>
      <c r="U161" s="22" t="str">
        <f>IFERROR(VLOOKUP(ROWS($R$9:R161),$Q$9:$R$162,2,0),"")</f>
        <v>H/spring to 1, H/spring to 2, F Salto</v>
      </c>
      <c r="Y161" s="22">
        <f>IF(ISNUMBER(SEARCH($B$10,Z161)),MAX($Y$8:Y160)+1,0)</f>
        <v>153</v>
      </c>
      <c r="Z161" s="12" t="s">
        <v>142</v>
      </c>
      <c r="AC161" s="22" t="str">
        <f>IFERROR(VLOOKUP(ROWS($Z$9:Z161),$Y$9:$Z$162,2,0),"")</f>
        <v>H/spring to 1, H/spring to 2, F Salto</v>
      </c>
      <c r="AG161" s="22">
        <f>IF(ISNUMBER(SEARCH($B$11,AH161)),MAX($AG$8:AG160)+1,0)</f>
        <v>153</v>
      </c>
      <c r="AH161" s="12" t="s">
        <v>142</v>
      </c>
      <c r="AK161" s="22" t="str">
        <f>IFERROR(VLOOKUP(ROWS($AH$9:AH161),$AG$9:$AH$162,2,0),"")</f>
        <v>H/spring to 1, H/spring to 2, F Salto</v>
      </c>
      <c r="AO161" s="22">
        <f>IF(ISNUMBER(SEARCH($B$12,AP161)),MAX($AO$8:AO160)+1,0)</f>
        <v>153</v>
      </c>
      <c r="AP161" s="12" t="s">
        <v>142</v>
      </c>
      <c r="AS161" s="22" t="str">
        <f>IFERROR(VLOOKUP(ROWS($AP$9:AP161),$AO$9:$AP$162,2,0),"")</f>
        <v>H/spring to 1, H/spring to 2, F Salto</v>
      </c>
      <c r="AW161" s="35">
        <f>IF(ISNUMBER(SEARCH($B$13,AX161)),MAX($AW$8:AW160)+1,0)</f>
        <v>153</v>
      </c>
      <c r="AX161" s="12" t="s">
        <v>142</v>
      </c>
      <c r="BA161" s="35" t="str">
        <f>IFERROR(VLOOKUP(ROWS($AX$9:AX161),$AW$9:$AX$162,2,0),"")</f>
        <v>H/spring to 1, H/spring to 2, F Salto</v>
      </c>
      <c r="BE161" s="35">
        <f>IF(ISNUMBER(SEARCH($B$14,BF161)),MAX($BE$8:BE160)+1,0)</f>
        <v>153</v>
      </c>
      <c r="BF161" s="12" t="s">
        <v>142</v>
      </c>
      <c r="BI161" s="35" t="str">
        <f>IFERROR(VLOOKUP(ROWS($BF$9:BF161),$BE$9:$BF$162,2,0),"")</f>
        <v>H/spring to 1, H/spring to 2, F Salto</v>
      </c>
      <c r="BM161" s="35">
        <f>IF(ISNUMBER(SEARCH($B$15,BN161)),MAX($BM$8:BM160)+1,0)</f>
        <v>153</v>
      </c>
      <c r="BN161" s="12" t="s">
        <v>142</v>
      </c>
      <c r="BQ161" s="35" t="str">
        <f>IFERROR(VLOOKUP(ROWS($BN$9:BN161),$BM$9:$BN$162,2,0),"")</f>
        <v>H/spring to 1, H/spring to 2, F Salto</v>
      </c>
      <c r="BU161" s="35">
        <f>IF(ISNUMBER(SEARCH($B$16,BV161)),MAX($BU$8:BU160)+1,0)</f>
        <v>153</v>
      </c>
      <c r="BV161" s="12" t="s">
        <v>142</v>
      </c>
      <c r="BY161" s="35" t="str">
        <f>IFERROR(VLOOKUP(ROWS($BV$9:BV161),$BU$9:$BV$162,2,0),"")</f>
        <v>H/spring to 1, H/spring to 2, F Salto</v>
      </c>
      <c r="CC161" s="35">
        <f>IF(ISNUMBER(SEARCH($B$17,CD161)),MAX($CC$8:CC160)+1,0)</f>
        <v>153</v>
      </c>
      <c r="CD161" s="12" t="s">
        <v>142</v>
      </c>
      <c r="CG161" s="35" t="str">
        <f>IFERROR(VLOOKUP(ROWS($CD$9:CD161),$CC$9:$CD$162,2,0),"")</f>
        <v>H/spring to 1, H/spring to 2, F Salto</v>
      </c>
      <c r="CK161" s="35">
        <f>IF(ISNUMBER(SEARCH($B$18,CL161)),MAX($CK$8:CK160)+1,0)</f>
        <v>153</v>
      </c>
      <c r="CL161" s="12" t="s">
        <v>142</v>
      </c>
      <c r="CO161" s="35" t="str">
        <f>IFERROR(VLOOKUP(ROWS($CL$9:CL161),$CK$9:$CL$162,2,0),"")</f>
        <v>H/spring to 1, H/spring to 2, F Salto</v>
      </c>
    </row>
    <row r="162" spans="17:93" x14ac:dyDescent="0.2">
      <c r="Q162" s="22">
        <f>IF(ISNUMBER(SEARCH($B$9,R162)),MAX($Q$8:Q161)+1,0)</f>
        <v>154</v>
      </c>
      <c r="R162" s="15" t="s">
        <v>161</v>
      </c>
      <c r="U162" s="22" t="str">
        <f>IFERROR(VLOOKUP(ROWS($R$9:R162),$Q$9:$R$162,2,0),"")</f>
        <v>Headspring</v>
      </c>
      <c r="Y162" s="22">
        <f>IF(ISNUMBER(SEARCH($B$10,Z162)),MAX($Y$8:Y161)+1,0)</f>
        <v>154</v>
      </c>
      <c r="Z162" s="15" t="s">
        <v>161</v>
      </c>
      <c r="AC162" s="22" t="str">
        <f>IFERROR(VLOOKUP(ROWS($Z$9:Z162),$Y$9:$Z$162,2,0),"")</f>
        <v>Headspring</v>
      </c>
      <c r="AG162" s="22">
        <f>IF(ISNUMBER(SEARCH($B$11,AH162)),MAX($AG$8:AG161)+1,0)</f>
        <v>154</v>
      </c>
      <c r="AH162" s="15" t="s">
        <v>161</v>
      </c>
      <c r="AK162" s="22" t="str">
        <f>IFERROR(VLOOKUP(ROWS($AH$9:AH162),$AG$9:$AH$162,2,0),"")</f>
        <v>Headspring</v>
      </c>
      <c r="AO162" s="22">
        <f>IF(ISNUMBER(SEARCH($B$12,AP162)),MAX($AO$8:AO161)+1,0)</f>
        <v>154</v>
      </c>
      <c r="AP162" s="15" t="s">
        <v>161</v>
      </c>
      <c r="AS162" s="22" t="str">
        <f>IFERROR(VLOOKUP(ROWS($AP$9:AP162),$AO$9:$AP$162,2,0),"")</f>
        <v>Headspring</v>
      </c>
      <c r="AW162" s="35">
        <f>IF(ISNUMBER(SEARCH($B$13,AX162)),MAX($AW$8:AW161)+1,0)</f>
        <v>154</v>
      </c>
      <c r="AX162" s="15" t="s">
        <v>161</v>
      </c>
      <c r="BA162" s="35" t="str">
        <f>IFERROR(VLOOKUP(ROWS($AX$9:AX162),$AW$9:$AX$162,2,0),"")</f>
        <v>Headspring</v>
      </c>
      <c r="BE162" s="35">
        <f>IF(ISNUMBER(SEARCH($B$14,BF162)),MAX($BE$8:BE161)+1,0)</f>
        <v>154</v>
      </c>
      <c r="BF162" s="15" t="s">
        <v>161</v>
      </c>
      <c r="BI162" s="35" t="str">
        <f>IFERROR(VLOOKUP(ROWS($BF$9:BF162),$BE$9:$BF$162,2,0),"")</f>
        <v>Headspring</v>
      </c>
      <c r="BM162" s="35">
        <f>IF(ISNUMBER(SEARCH($B$15,BN162)),MAX($BM$8:BM161)+1,0)</f>
        <v>154</v>
      </c>
      <c r="BN162" s="15" t="s">
        <v>161</v>
      </c>
      <c r="BQ162" s="35" t="str">
        <f>IFERROR(VLOOKUP(ROWS($BN$9:BN162),$BM$9:$BN$162,2,0),"")</f>
        <v>Headspring</v>
      </c>
      <c r="BU162" s="35">
        <f>IF(ISNUMBER(SEARCH($B$16,BV162)),MAX($BU$8:BU161)+1,0)</f>
        <v>154</v>
      </c>
      <c r="BV162" s="15" t="s">
        <v>161</v>
      </c>
      <c r="BY162" s="35" t="str">
        <f>IFERROR(VLOOKUP(ROWS($BV$9:BV162),$BU$9:$BV$162,2,0),"")</f>
        <v>Headspring</v>
      </c>
      <c r="CC162" s="35">
        <f>IF(ISNUMBER(SEARCH($B$17,CD162)),MAX($CC$8:CC161)+1,0)</f>
        <v>154</v>
      </c>
      <c r="CD162" s="15" t="s">
        <v>161</v>
      </c>
      <c r="CG162" s="35" t="str">
        <f>IFERROR(VLOOKUP(ROWS($CD$9:CD162),$CC$9:$CD$162,2,0),"")</f>
        <v>Headspring</v>
      </c>
      <c r="CK162" s="35">
        <f>IF(ISNUMBER(SEARCH($B$18,CL162)),MAX($CK$8:CK161)+1,0)</f>
        <v>154</v>
      </c>
      <c r="CL162" s="15" t="s">
        <v>161</v>
      </c>
      <c r="CO162" s="35" t="str">
        <f>IFERROR(VLOOKUP(ROWS($CL$9:CL162),$CK$9:$CL$162,2,0),"")</f>
        <v>Headspring</v>
      </c>
    </row>
  </sheetData>
  <sheetProtection algorithmName="SHA-512" hashValue="mJ2IYGoSNqENXytK2BGm6ulTXxXB0jws/ZLrkl2OSBV74VkNTWj7G9SalGLdWsgppNP5Z/mF3L7khgTocRhe/A==" saltValue="ZKztlF1FrSXDKhXF6rSivQ==" spinCount="100000" sheet="1" scenarios="1" selectLockedCells="1"/>
  <mergeCells count="57">
    <mergeCell ref="A5:B5"/>
    <mergeCell ref="D5:E5"/>
    <mergeCell ref="A7:B8"/>
    <mergeCell ref="D7:H7"/>
    <mergeCell ref="I7:L7"/>
    <mergeCell ref="A6:B6"/>
    <mergeCell ref="F5:J5"/>
    <mergeCell ref="K5:L5"/>
    <mergeCell ref="BM7:BT7"/>
    <mergeCell ref="BU7:CB7"/>
    <mergeCell ref="CC7:CJ7"/>
    <mergeCell ref="CK7:CR7"/>
    <mergeCell ref="D19:H19"/>
    <mergeCell ref="I19:L19"/>
    <mergeCell ref="Q7:X7"/>
    <mergeCell ref="Y7:AF7"/>
    <mergeCell ref="AG7:AN7"/>
    <mergeCell ref="AO7:AV7"/>
    <mergeCell ref="AW7:BD7"/>
    <mergeCell ref="BE7:BL7"/>
    <mergeCell ref="A20:B20"/>
    <mergeCell ref="D20:H20"/>
    <mergeCell ref="I20:L20"/>
    <mergeCell ref="A21:B21"/>
    <mergeCell ref="D21:H21"/>
    <mergeCell ref="I21:L21"/>
    <mergeCell ref="A22:B22"/>
    <mergeCell ref="D22:H22"/>
    <mergeCell ref="I22:L22"/>
    <mergeCell ref="A23:B23"/>
    <mergeCell ref="D23:H23"/>
    <mergeCell ref="I23:L23"/>
    <mergeCell ref="A24:B24"/>
    <mergeCell ref="D24:H24"/>
    <mergeCell ref="I24:L24"/>
    <mergeCell ref="A25:B25"/>
    <mergeCell ref="D25:H25"/>
    <mergeCell ref="I25:L25"/>
    <mergeCell ref="A26:B26"/>
    <mergeCell ref="D26:H26"/>
    <mergeCell ref="I26:L26"/>
    <mergeCell ref="A27:B27"/>
    <mergeCell ref="D27:H27"/>
    <mergeCell ref="I27:L27"/>
    <mergeCell ref="D36:H36"/>
    <mergeCell ref="I36:L36"/>
    <mergeCell ref="A28:B28"/>
    <mergeCell ref="D28:H28"/>
    <mergeCell ref="I28:L28"/>
    <mergeCell ref="A29:B29"/>
    <mergeCell ref="D29:H29"/>
    <mergeCell ref="I29:L29"/>
    <mergeCell ref="A30:B30"/>
    <mergeCell ref="D30:H30"/>
    <mergeCell ref="I30:M30"/>
    <mergeCell ref="D35:H35"/>
    <mergeCell ref="I35:L35"/>
  </mergeCells>
  <conditionalFormatting sqref="D21:H21">
    <cfRule type="expression" dxfId="33" priority="23">
      <formula>$D$33="No"</formula>
    </cfRule>
    <cfRule type="expression" dxfId="32" priority="24">
      <formula>$D$33="Yes"</formula>
    </cfRule>
  </conditionalFormatting>
  <conditionalFormatting sqref="D22:H22">
    <cfRule type="expression" dxfId="31" priority="25">
      <formula>$E$33="No"</formula>
    </cfRule>
    <cfRule type="expression" dxfId="30" priority="26">
      <formula>$E$33="Yes"</formula>
    </cfRule>
  </conditionalFormatting>
  <conditionalFormatting sqref="D23:H23">
    <cfRule type="expression" dxfId="29" priority="27">
      <formula>$F$33="No"</formula>
    </cfRule>
    <cfRule type="expression" dxfId="28" priority="28">
      <formula>$F$33="Yes"</formula>
    </cfRule>
  </conditionalFormatting>
  <conditionalFormatting sqref="D24:H24">
    <cfRule type="expression" dxfId="27" priority="29">
      <formula>$G$33="No"</formula>
    </cfRule>
    <cfRule type="expression" dxfId="26" priority="30">
      <formula>$G$33="Yes"</formula>
    </cfRule>
  </conditionalFormatting>
  <conditionalFormatting sqref="D26:H26">
    <cfRule type="expression" dxfId="25" priority="21">
      <formula>$D$36="No"</formula>
    </cfRule>
    <cfRule type="expression" dxfId="24" priority="22">
      <formula>$D$36="Yes"</formula>
    </cfRule>
  </conditionalFormatting>
  <conditionalFormatting sqref="I21:L21">
    <cfRule type="expression" dxfId="23" priority="19">
      <formula>$I$33="No"</formula>
    </cfRule>
    <cfRule type="expression" dxfId="22" priority="20">
      <formula>$I$33="Yes"</formula>
    </cfRule>
  </conditionalFormatting>
  <conditionalFormatting sqref="I22:L22">
    <cfRule type="expression" dxfId="21" priority="17">
      <formula>$J$33="No"</formula>
    </cfRule>
    <cfRule type="expression" dxfId="20" priority="18">
      <formula>$J$33="Yes"</formula>
    </cfRule>
  </conditionalFormatting>
  <conditionalFormatting sqref="I23:L23">
    <cfRule type="expression" dxfId="19" priority="15">
      <formula>$K$33="No"</formula>
    </cfRule>
    <cfRule type="expression" dxfId="18" priority="16">
      <formula>$K$33="Yes"</formula>
    </cfRule>
  </conditionalFormatting>
  <conditionalFormatting sqref="I24:L24">
    <cfRule type="expression" dxfId="17" priority="13">
      <formula>$L$33="No"</formula>
    </cfRule>
    <cfRule type="expression" dxfId="16" priority="14">
      <formula>$L$33="Yes"</formula>
    </cfRule>
  </conditionalFormatting>
  <conditionalFormatting sqref="M22">
    <cfRule type="expression" dxfId="15" priority="31">
      <formula>$M$57="No"</formula>
    </cfRule>
    <cfRule type="expression" dxfId="14" priority="32">
      <formula>$M$57="Yes"</formula>
    </cfRule>
  </conditionalFormatting>
  <conditionalFormatting sqref="M21">
    <cfRule type="expression" dxfId="13" priority="11">
      <formula>$M$54="No"</formula>
    </cfRule>
    <cfRule type="expression" dxfId="12" priority="12">
      <formula>$M$54="Yes"</formula>
    </cfRule>
  </conditionalFormatting>
  <conditionalFormatting sqref="M23">
    <cfRule type="expression" dxfId="11" priority="9">
      <formula>$M$60="No"</formula>
    </cfRule>
    <cfRule type="expression" dxfId="10" priority="10">
      <formula>$M$60="Yes"</formula>
    </cfRule>
  </conditionalFormatting>
  <conditionalFormatting sqref="N21">
    <cfRule type="expression" dxfId="9" priority="6">
      <formula>$N$35="No"</formula>
    </cfRule>
    <cfRule type="expression" dxfId="8" priority="7">
      <formula>$N$35="Yes"</formula>
    </cfRule>
  </conditionalFormatting>
  <conditionalFormatting sqref="N22">
    <cfRule type="expression" dxfId="7" priority="4">
      <formula>$N$38="No"</formula>
    </cfRule>
    <cfRule type="expression" dxfId="6" priority="5">
      <formula>$N$38="Yes"</formula>
    </cfRule>
  </conditionalFormatting>
  <conditionalFormatting sqref="N26">
    <cfRule type="expression" dxfId="5" priority="33">
      <formula>$N$44&lt;&gt;"Yes"</formula>
    </cfRule>
    <cfRule type="expression" dxfId="4" priority="34">
      <formula>$N$44="Yes"</formula>
    </cfRule>
  </conditionalFormatting>
  <conditionalFormatting sqref="M26">
    <cfRule type="expression" dxfId="3" priority="51">
      <formula>$M$68="No"</formula>
    </cfRule>
    <cfRule type="expression" dxfId="2" priority="52">
      <formula>$M$68="Yes"</formula>
    </cfRule>
  </conditionalFormatting>
  <conditionalFormatting sqref="M24">
    <cfRule type="expression" dxfId="1" priority="1">
      <formula>$M$63="No"</formula>
    </cfRule>
    <cfRule type="expression" dxfId="0" priority="2">
      <formula>$M$63="Yes"</formula>
    </cfRule>
  </conditionalFormatting>
  <dataValidations count="13">
    <dataValidation type="list" allowBlank="1" showInputMessage="1" sqref="B9" xr:uid="{00000000-0002-0000-0000-000000000000}">
      <formula1>list1</formula1>
    </dataValidation>
    <dataValidation type="list" allowBlank="1" showInputMessage="1" sqref="B10" xr:uid="{00000000-0002-0000-0000-000001000000}">
      <formula1>list2</formula1>
    </dataValidation>
    <dataValidation type="list" allowBlank="1" showInputMessage="1" sqref="B11" xr:uid="{00000000-0002-0000-0000-000002000000}">
      <formula1>list3</formula1>
    </dataValidation>
    <dataValidation type="list" allowBlank="1" showInputMessage="1" sqref="B12" xr:uid="{00000000-0002-0000-0000-000003000000}">
      <formula1>list4</formula1>
    </dataValidation>
    <dataValidation type="list" allowBlank="1" showInputMessage="1" sqref="B13" xr:uid="{00000000-0002-0000-0000-000004000000}">
      <formula1>list5</formula1>
    </dataValidation>
    <dataValidation type="list" allowBlank="1" showInputMessage="1" sqref="B14" xr:uid="{00000000-0002-0000-0000-000005000000}">
      <formula1>list6</formula1>
    </dataValidation>
    <dataValidation type="list" allowBlank="1" showInputMessage="1" sqref="B15" xr:uid="{00000000-0002-0000-0000-000006000000}">
      <formula1>list7</formula1>
    </dataValidation>
    <dataValidation type="list" allowBlank="1" showInputMessage="1" sqref="B16" xr:uid="{00000000-0002-0000-0000-000007000000}">
      <formula1>list8</formula1>
    </dataValidation>
    <dataValidation type="list" allowBlank="1" showInputMessage="1" sqref="B17" xr:uid="{00000000-0002-0000-0000-000008000000}">
      <formula1>list9</formula1>
    </dataValidation>
    <dataValidation type="list" allowBlank="1" showInputMessage="1" sqref="B18" xr:uid="{00000000-0002-0000-0000-000009000000}">
      <formula1>list10</formula1>
    </dataValidation>
    <dataValidation type="list" allowBlank="1" showInputMessage="1" showErrorMessage="1" sqref="D5:E5" xr:uid="{00000000-0002-0000-0000-00000A000000}">
      <formula1>Sex</formula1>
    </dataValidation>
    <dataValidation type="list" allowBlank="1" showInputMessage="1" showErrorMessage="1" sqref="M9:M18" xr:uid="{00000000-0002-0000-0000-00000B000000}">
      <formula1>INDIRECT($D$5)</formula1>
    </dataValidation>
    <dataValidation type="list" allowBlank="1" showInputMessage="1" showErrorMessage="1" sqref="N9:N18" xr:uid="{00000000-0002-0000-0000-00000C000000}">
      <formula1>$N$32:$N$33</formula1>
    </dataValidation>
  </dataValidations>
  <pageMargins left="0.7" right="0.7" top="0.75" bottom="0.75" header="0.3" footer="0.3"/>
  <pageSetup paperSize="9" orientation="landscape" r:id="rId1"/>
  <ignoredErrors>
    <ignoredError sqref="E3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PDF">
                <anchor moveWithCells="1">
                  <from>
                    <xdr:col>12</xdr:col>
                    <xdr:colOff>203200</xdr:colOff>
                    <xdr:row>2</xdr:row>
                    <xdr:rowOff>0</xdr:rowOff>
                  </from>
                  <to>
                    <xdr:col>12</xdr:col>
                    <xdr:colOff>1435100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newj">
                <anchor moveWithCells="1">
                  <from>
                    <xdr:col>13</xdr:col>
                    <xdr:colOff>25400</xdr:colOff>
                    <xdr:row>2</xdr:row>
                    <xdr:rowOff>25400</xdr:rowOff>
                  </from>
                  <to>
                    <xdr:col>13</xdr:col>
                    <xdr:colOff>698500</xdr:colOff>
                    <xdr:row>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Delete">
                <anchor moveWithCells="1">
                  <from>
                    <xdr:col>13</xdr:col>
                    <xdr:colOff>889000</xdr:colOff>
                    <xdr:row>2</xdr:row>
                    <xdr:rowOff>12700</xdr:rowOff>
                  </from>
                  <to>
                    <xdr:col>14</xdr:col>
                    <xdr:colOff>279400</xdr:colOff>
                    <xdr:row>3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CU154"/>
  <sheetViews>
    <sheetView workbookViewId="0">
      <selection sqref="A1:A1048576"/>
    </sheetView>
  </sheetViews>
  <sheetFormatPr baseColWidth="10" defaultColWidth="8.7109375" defaultRowHeight="16" x14ac:dyDescent="0.2"/>
  <cols>
    <col min="1" max="1" width="31.7109375" bestFit="1" customWidth="1"/>
  </cols>
  <sheetData>
    <row r="1" spans="1:99" x14ac:dyDescent="0.2">
      <c r="A1" s="1" t="s">
        <v>31</v>
      </c>
      <c r="B1" t="s">
        <v>36</v>
      </c>
      <c r="C1">
        <v>1</v>
      </c>
      <c r="D1" t="s">
        <v>146</v>
      </c>
    </row>
    <row r="2" spans="1:99" x14ac:dyDescent="0.2">
      <c r="A2" s="1" t="s">
        <v>32</v>
      </c>
      <c r="B2" t="s">
        <v>36</v>
      </c>
      <c r="C2">
        <v>1</v>
      </c>
      <c r="D2" t="s">
        <v>146</v>
      </c>
    </row>
    <row r="3" spans="1:99" x14ac:dyDescent="0.2">
      <c r="A3" s="1" t="s">
        <v>33</v>
      </c>
      <c r="B3" t="s">
        <v>36</v>
      </c>
      <c r="C3">
        <v>1</v>
      </c>
      <c r="D3" t="s">
        <v>146</v>
      </c>
    </row>
    <row r="4" spans="1:99" x14ac:dyDescent="0.2">
      <c r="A4" s="1" t="s">
        <v>34</v>
      </c>
      <c r="B4" t="s">
        <v>36</v>
      </c>
      <c r="C4">
        <v>1</v>
      </c>
      <c r="D4" t="s">
        <v>146</v>
      </c>
    </row>
    <row r="5" spans="1:99" x14ac:dyDescent="0.2">
      <c r="A5" s="1" t="s">
        <v>35</v>
      </c>
      <c r="B5" t="s">
        <v>36</v>
      </c>
      <c r="C5">
        <v>1</v>
      </c>
      <c r="D5" t="s">
        <v>146</v>
      </c>
    </row>
    <row r="6" spans="1:99" x14ac:dyDescent="0.2">
      <c r="A6" s="2" t="s">
        <v>37</v>
      </c>
      <c r="B6" t="s">
        <v>36</v>
      </c>
      <c r="C6">
        <v>2</v>
      </c>
    </row>
    <row r="7" spans="1:99" x14ac:dyDescent="0.2">
      <c r="A7" s="1" t="s">
        <v>38</v>
      </c>
      <c r="B7" t="s">
        <v>36</v>
      </c>
      <c r="C7">
        <v>2</v>
      </c>
    </row>
    <row r="8" spans="1:99" x14ac:dyDescent="0.2">
      <c r="A8" s="1" t="s">
        <v>39</v>
      </c>
      <c r="B8" t="s">
        <v>36</v>
      </c>
      <c r="C8">
        <v>2</v>
      </c>
    </row>
    <row r="9" spans="1:99" x14ac:dyDescent="0.2">
      <c r="A9" s="1" t="s">
        <v>40</v>
      </c>
      <c r="B9" t="s">
        <v>36</v>
      </c>
      <c r="C9">
        <v>2</v>
      </c>
      <c r="CU9" t="b">
        <f>IF(M9&lt;&gt;$M$39,"")</f>
        <v>0</v>
      </c>
    </row>
    <row r="10" spans="1:99" x14ac:dyDescent="0.2">
      <c r="A10" s="1" t="s">
        <v>51</v>
      </c>
      <c r="B10" t="s">
        <v>36</v>
      </c>
      <c r="C10">
        <v>2</v>
      </c>
    </row>
    <row r="11" spans="1:99" x14ac:dyDescent="0.2">
      <c r="A11" s="1" t="s">
        <v>41</v>
      </c>
      <c r="B11" t="s">
        <v>36</v>
      </c>
      <c r="C11">
        <v>2</v>
      </c>
    </row>
    <row r="12" spans="1:99" x14ac:dyDescent="0.2">
      <c r="A12" s="1" t="s">
        <v>42</v>
      </c>
      <c r="B12" t="s">
        <v>36</v>
      </c>
      <c r="C12">
        <v>2</v>
      </c>
    </row>
    <row r="13" spans="1:99" x14ac:dyDescent="0.2">
      <c r="A13" s="1" t="s">
        <v>43</v>
      </c>
      <c r="B13" t="s">
        <v>36</v>
      </c>
      <c r="C13">
        <v>2</v>
      </c>
    </row>
    <row r="14" spans="1:99" x14ac:dyDescent="0.2">
      <c r="A14" s="1" t="s">
        <v>44</v>
      </c>
      <c r="B14" t="s">
        <v>36</v>
      </c>
      <c r="C14">
        <v>2</v>
      </c>
    </row>
    <row r="15" spans="1:99" x14ac:dyDescent="0.2">
      <c r="A15" s="1" t="s">
        <v>54</v>
      </c>
      <c r="B15" t="s">
        <v>36</v>
      </c>
      <c r="C15">
        <v>2</v>
      </c>
    </row>
    <row r="16" spans="1:99" x14ac:dyDescent="0.2">
      <c r="A16" s="3" t="s">
        <v>45</v>
      </c>
      <c r="B16" t="s">
        <v>36</v>
      </c>
      <c r="C16">
        <v>2</v>
      </c>
    </row>
    <row r="17" spans="1:4" x14ac:dyDescent="0.2">
      <c r="A17" s="2" t="s">
        <v>46</v>
      </c>
      <c r="B17" t="s">
        <v>36</v>
      </c>
      <c r="C17">
        <v>3</v>
      </c>
    </row>
    <row r="18" spans="1:4" x14ac:dyDescent="0.2">
      <c r="A18" s="1" t="s">
        <v>47</v>
      </c>
      <c r="B18" t="s">
        <v>36</v>
      </c>
      <c r="C18">
        <v>3</v>
      </c>
    </row>
    <row r="19" spans="1:4" x14ac:dyDescent="0.2">
      <c r="A19" s="1" t="s">
        <v>48</v>
      </c>
      <c r="B19" t="s">
        <v>36</v>
      </c>
      <c r="C19">
        <v>3</v>
      </c>
    </row>
    <row r="20" spans="1:4" x14ac:dyDescent="0.2">
      <c r="A20" s="1" t="s">
        <v>49</v>
      </c>
      <c r="B20" t="s">
        <v>36</v>
      </c>
      <c r="C20">
        <v>3</v>
      </c>
    </row>
    <row r="21" spans="1:4" x14ac:dyDescent="0.2">
      <c r="A21" s="1" t="s">
        <v>50</v>
      </c>
      <c r="B21" t="s">
        <v>36</v>
      </c>
      <c r="C21">
        <v>3</v>
      </c>
    </row>
    <row r="22" spans="1:4" x14ac:dyDescent="0.2">
      <c r="A22" s="1" t="s">
        <v>79</v>
      </c>
      <c r="B22" t="s">
        <v>36</v>
      </c>
      <c r="C22">
        <v>3</v>
      </c>
    </row>
    <row r="23" spans="1:4" x14ac:dyDescent="0.2">
      <c r="A23" s="2" t="s">
        <v>53</v>
      </c>
      <c r="B23" t="s">
        <v>36</v>
      </c>
      <c r="C23">
        <v>4</v>
      </c>
    </row>
    <row r="24" spans="1:4" x14ac:dyDescent="0.2">
      <c r="A24" s="1" t="s">
        <v>52</v>
      </c>
      <c r="B24" t="s">
        <v>36</v>
      </c>
      <c r="C24">
        <v>4</v>
      </c>
    </row>
    <row r="25" spans="1:4" x14ac:dyDescent="0.2">
      <c r="A25" s="1" t="s">
        <v>234</v>
      </c>
      <c r="B25" t="s">
        <v>36</v>
      </c>
      <c r="C25">
        <v>4</v>
      </c>
    </row>
    <row r="26" spans="1:4" x14ac:dyDescent="0.2">
      <c r="A26" s="3" t="s">
        <v>235</v>
      </c>
      <c r="B26" t="s">
        <v>36</v>
      </c>
      <c r="C26">
        <v>4</v>
      </c>
    </row>
    <row r="27" spans="1:4" x14ac:dyDescent="0.2">
      <c r="A27" s="4" t="s">
        <v>55</v>
      </c>
      <c r="B27" t="s">
        <v>6</v>
      </c>
      <c r="C27">
        <v>1</v>
      </c>
      <c r="D27" t="s">
        <v>146</v>
      </c>
    </row>
    <row r="28" spans="1:4" x14ac:dyDescent="0.2">
      <c r="A28" s="4" t="s">
        <v>56</v>
      </c>
      <c r="B28" t="s">
        <v>6</v>
      </c>
      <c r="C28">
        <v>1</v>
      </c>
      <c r="D28" t="s">
        <v>146</v>
      </c>
    </row>
    <row r="29" spans="1:4" x14ac:dyDescent="0.2">
      <c r="A29" s="4" t="s">
        <v>57</v>
      </c>
      <c r="B29" t="s">
        <v>6</v>
      </c>
      <c r="C29">
        <v>1</v>
      </c>
      <c r="D29" t="s">
        <v>146</v>
      </c>
    </row>
    <row r="30" spans="1:4" x14ac:dyDescent="0.2">
      <c r="A30" s="4" t="s">
        <v>58</v>
      </c>
      <c r="B30" t="s">
        <v>6</v>
      </c>
      <c r="C30">
        <v>1</v>
      </c>
      <c r="D30" t="s">
        <v>146</v>
      </c>
    </row>
    <row r="31" spans="1:4" x14ac:dyDescent="0.2">
      <c r="A31" s="4" t="s">
        <v>59</v>
      </c>
      <c r="B31" t="s">
        <v>6</v>
      </c>
      <c r="C31">
        <v>1</v>
      </c>
      <c r="D31" t="s">
        <v>146</v>
      </c>
    </row>
    <row r="32" spans="1:4" x14ac:dyDescent="0.2">
      <c r="A32" s="4" t="s">
        <v>60</v>
      </c>
      <c r="B32" t="s">
        <v>6</v>
      </c>
      <c r="C32">
        <v>1</v>
      </c>
      <c r="D32" t="s">
        <v>146</v>
      </c>
    </row>
    <row r="33" spans="1:3" x14ac:dyDescent="0.2">
      <c r="A33" s="5" t="s">
        <v>61</v>
      </c>
      <c r="B33" t="s">
        <v>6</v>
      </c>
      <c r="C33">
        <v>2</v>
      </c>
    </row>
    <row r="34" spans="1:3" x14ac:dyDescent="0.2">
      <c r="A34" s="4" t="s">
        <v>62</v>
      </c>
      <c r="B34" t="s">
        <v>6</v>
      </c>
      <c r="C34">
        <v>2</v>
      </c>
    </row>
    <row r="35" spans="1:3" x14ac:dyDescent="0.2">
      <c r="A35" s="4" t="s">
        <v>63</v>
      </c>
      <c r="B35" t="s">
        <v>6</v>
      </c>
      <c r="C35">
        <v>2</v>
      </c>
    </row>
    <row r="36" spans="1:3" x14ac:dyDescent="0.2">
      <c r="A36" s="4" t="s">
        <v>64</v>
      </c>
      <c r="B36" t="s">
        <v>6</v>
      </c>
      <c r="C36">
        <v>2</v>
      </c>
    </row>
    <row r="37" spans="1:3" x14ac:dyDescent="0.2">
      <c r="A37" s="4" t="s">
        <v>65</v>
      </c>
      <c r="B37" t="s">
        <v>6</v>
      </c>
      <c r="C37">
        <v>2</v>
      </c>
    </row>
    <row r="38" spans="1:3" x14ac:dyDescent="0.2">
      <c r="A38" s="4" t="s">
        <v>66</v>
      </c>
      <c r="B38" t="s">
        <v>6</v>
      </c>
      <c r="C38">
        <v>2</v>
      </c>
    </row>
    <row r="39" spans="1:3" x14ac:dyDescent="0.2">
      <c r="A39" s="6" t="s">
        <v>67</v>
      </c>
      <c r="B39" t="s">
        <v>6</v>
      </c>
      <c r="C39">
        <v>2</v>
      </c>
    </row>
    <row r="40" spans="1:3" x14ac:dyDescent="0.2">
      <c r="A40" s="5" t="s">
        <v>68</v>
      </c>
      <c r="B40" t="s">
        <v>6</v>
      </c>
      <c r="C40">
        <v>3</v>
      </c>
    </row>
    <row r="41" spans="1:3" x14ac:dyDescent="0.2">
      <c r="A41" s="4" t="s">
        <v>69</v>
      </c>
      <c r="B41" t="s">
        <v>6</v>
      </c>
      <c r="C41">
        <v>3</v>
      </c>
    </row>
    <row r="42" spans="1:3" x14ac:dyDescent="0.2">
      <c r="A42" s="4" t="s">
        <v>70</v>
      </c>
      <c r="B42" t="s">
        <v>6</v>
      </c>
      <c r="C42">
        <v>3</v>
      </c>
    </row>
    <row r="43" spans="1:3" x14ac:dyDescent="0.2">
      <c r="A43" s="4" t="s">
        <v>71</v>
      </c>
      <c r="B43" t="s">
        <v>6</v>
      </c>
      <c r="C43">
        <v>3</v>
      </c>
    </row>
    <row r="44" spans="1:3" x14ac:dyDescent="0.2">
      <c r="A44" s="4" t="s">
        <v>78</v>
      </c>
      <c r="B44" t="s">
        <v>6</v>
      </c>
      <c r="C44">
        <v>3</v>
      </c>
    </row>
    <row r="45" spans="1:3" x14ac:dyDescent="0.2">
      <c r="A45" s="4" t="s">
        <v>72</v>
      </c>
      <c r="B45" t="s">
        <v>6</v>
      </c>
      <c r="C45">
        <v>3</v>
      </c>
    </row>
    <row r="46" spans="1:3" x14ac:dyDescent="0.2">
      <c r="A46" s="6" t="s">
        <v>73</v>
      </c>
      <c r="B46" t="s">
        <v>6</v>
      </c>
      <c r="C46">
        <v>3</v>
      </c>
    </row>
    <row r="47" spans="1:3" x14ac:dyDescent="0.2">
      <c r="A47" s="4" t="s">
        <v>74</v>
      </c>
      <c r="B47" t="s">
        <v>6</v>
      </c>
      <c r="C47">
        <v>4</v>
      </c>
    </row>
    <row r="48" spans="1:3" x14ac:dyDescent="0.2">
      <c r="A48" s="4" t="s">
        <v>75</v>
      </c>
      <c r="B48" t="s">
        <v>6</v>
      </c>
      <c r="C48">
        <v>4</v>
      </c>
    </row>
    <row r="49" spans="1:4" x14ac:dyDescent="0.2">
      <c r="A49" s="4" t="s">
        <v>76</v>
      </c>
      <c r="B49" t="s">
        <v>6</v>
      </c>
      <c r="C49">
        <v>4</v>
      </c>
    </row>
    <row r="50" spans="1:4" x14ac:dyDescent="0.2">
      <c r="A50" s="4" t="s">
        <v>77</v>
      </c>
      <c r="B50" t="s">
        <v>6</v>
      </c>
      <c r="C50">
        <v>4</v>
      </c>
    </row>
    <row r="51" spans="1:4" x14ac:dyDescent="0.2">
      <c r="A51" s="4" t="s">
        <v>196</v>
      </c>
      <c r="B51" t="s">
        <v>6</v>
      </c>
      <c r="C51">
        <v>4</v>
      </c>
      <c r="D51" t="s">
        <v>80</v>
      </c>
    </row>
    <row r="52" spans="1:4" x14ac:dyDescent="0.2">
      <c r="A52" s="4" t="s">
        <v>195</v>
      </c>
      <c r="B52" t="s">
        <v>6</v>
      </c>
      <c r="C52">
        <v>4</v>
      </c>
      <c r="D52" t="s">
        <v>80</v>
      </c>
    </row>
    <row r="53" spans="1:4" x14ac:dyDescent="0.2">
      <c r="A53" s="4" t="s">
        <v>194</v>
      </c>
      <c r="B53" t="s">
        <v>6</v>
      </c>
      <c r="C53">
        <v>4</v>
      </c>
      <c r="D53" t="s">
        <v>80</v>
      </c>
    </row>
    <row r="54" spans="1:4" x14ac:dyDescent="0.2">
      <c r="A54" s="7" t="s">
        <v>81</v>
      </c>
      <c r="B54" t="s">
        <v>7</v>
      </c>
      <c r="C54">
        <v>1</v>
      </c>
      <c r="D54" t="s">
        <v>146</v>
      </c>
    </row>
    <row r="55" spans="1:4" x14ac:dyDescent="0.2">
      <c r="A55" s="7" t="s">
        <v>82</v>
      </c>
      <c r="B55" t="s">
        <v>7</v>
      </c>
      <c r="C55">
        <v>1</v>
      </c>
      <c r="D55" t="s">
        <v>146</v>
      </c>
    </row>
    <row r="56" spans="1:4" x14ac:dyDescent="0.2">
      <c r="A56" s="7" t="s">
        <v>83</v>
      </c>
      <c r="B56" t="s">
        <v>7</v>
      </c>
      <c r="C56">
        <v>1</v>
      </c>
      <c r="D56" t="s">
        <v>146</v>
      </c>
    </row>
    <row r="57" spans="1:4" x14ac:dyDescent="0.2">
      <c r="A57" s="7" t="s">
        <v>84</v>
      </c>
      <c r="B57" t="s">
        <v>7</v>
      </c>
      <c r="C57">
        <v>1</v>
      </c>
      <c r="D57" t="s">
        <v>146</v>
      </c>
    </row>
    <row r="58" spans="1:4" x14ac:dyDescent="0.2">
      <c r="A58" s="7" t="s">
        <v>85</v>
      </c>
      <c r="B58" t="s">
        <v>7</v>
      </c>
      <c r="C58">
        <v>1</v>
      </c>
      <c r="D58" t="s">
        <v>146</v>
      </c>
    </row>
    <row r="59" spans="1:4" x14ac:dyDescent="0.2">
      <c r="A59" s="7" t="s">
        <v>86</v>
      </c>
      <c r="B59" t="s">
        <v>7</v>
      </c>
      <c r="C59">
        <v>1</v>
      </c>
      <c r="D59" t="s">
        <v>146</v>
      </c>
    </row>
    <row r="60" spans="1:4" x14ac:dyDescent="0.2">
      <c r="A60" s="7" t="s">
        <v>87</v>
      </c>
      <c r="B60" t="s">
        <v>7</v>
      </c>
      <c r="C60">
        <v>1</v>
      </c>
      <c r="D60" t="s">
        <v>146</v>
      </c>
    </row>
    <row r="61" spans="1:4" x14ac:dyDescent="0.2">
      <c r="A61" s="8" t="s">
        <v>88</v>
      </c>
      <c r="B61" t="s">
        <v>7</v>
      </c>
      <c r="C61">
        <v>2</v>
      </c>
    </row>
    <row r="62" spans="1:4" x14ac:dyDescent="0.2">
      <c r="A62" s="7" t="s">
        <v>89</v>
      </c>
      <c r="B62" t="s">
        <v>7</v>
      </c>
      <c r="C62">
        <v>2</v>
      </c>
    </row>
    <row r="63" spans="1:4" x14ac:dyDescent="0.2">
      <c r="A63" s="7" t="s">
        <v>90</v>
      </c>
      <c r="B63" t="s">
        <v>7</v>
      </c>
      <c r="C63">
        <v>2</v>
      </c>
    </row>
    <row r="64" spans="1:4" x14ac:dyDescent="0.2">
      <c r="A64" s="7" t="s">
        <v>91</v>
      </c>
      <c r="B64" t="s">
        <v>7</v>
      </c>
      <c r="C64">
        <v>2</v>
      </c>
    </row>
    <row r="65" spans="1:4" x14ac:dyDescent="0.2">
      <c r="A65" s="7" t="s">
        <v>92</v>
      </c>
      <c r="B65" t="s">
        <v>7</v>
      </c>
      <c r="C65">
        <v>2</v>
      </c>
    </row>
    <row r="66" spans="1:4" x14ac:dyDescent="0.2">
      <c r="A66" s="7" t="s">
        <v>93</v>
      </c>
      <c r="B66" t="s">
        <v>7</v>
      </c>
      <c r="C66">
        <v>2</v>
      </c>
    </row>
    <row r="67" spans="1:4" x14ac:dyDescent="0.2">
      <c r="A67" s="7" t="s">
        <v>94</v>
      </c>
      <c r="B67" t="s">
        <v>7</v>
      </c>
      <c r="C67">
        <v>2</v>
      </c>
    </row>
    <row r="68" spans="1:4" x14ac:dyDescent="0.2">
      <c r="A68" s="7" t="s">
        <v>95</v>
      </c>
      <c r="B68" t="s">
        <v>7</v>
      </c>
      <c r="C68">
        <v>2</v>
      </c>
    </row>
    <row r="69" spans="1:4" x14ac:dyDescent="0.2">
      <c r="A69" s="7" t="s">
        <v>96</v>
      </c>
      <c r="B69" t="s">
        <v>7</v>
      </c>
      <c r="C69">
        <v>2</v>
      </c>
    </row>
    <row r="70" spans="1:4" x14ac:dyDescent="0.2">
      <c r="A70" s="8" t="s">
        <v>97</v>
      </c>
      <c r="B70" t="s">
        <v>7</v>
      </c>
      <c r="C70">
        <v>3</v>
      </c>
    </row>
    <row r="71" spans="1:4" x14ac:dyDescent="0.2">
      <c r="A71" s="7" t="s">
        <v>98</v>
      </c>
      <c r="B71" t="s">
        <v>7</v>
      </c>
      <c r="C71">
        <v>3</v>
      </c>
    </row>
    <row r="72" spans="1:4" x14ac:dyDescent="0.2">
      <c r="A72" s="7" t="s">
        <v>99</v>
      </c>
      <c r="B72" t="s">
        <v>7</v>
      </c>
      <c r="C72">
        <v>3</v>
      </c>
    </row>
    <row r="73" spans="1:4" x14ac:dyDescent="0.2">
      <c r="A73" s="7" t="s">
        <v>100</v>
      </c>
      <c r="B73" t="s">
        <v>7</v>
      </c>
      <c r="C73">
        <v>3</v>
      </c>
    </row>
    <row r="74" spans="1:4" x14ac:dyDescent="0.2">
      <c r="A74" s="7" t="s">
        <v>101</v>
      </c>
      <c r="B74" t="s">
        <v>7</v>
      </c>
      <c r="C74">
        <v>3</v>
      </c>
    </row>
    <row r="75" spans="1:4" x14ac:dyDescent="0.2">
      <c r="A75" s="7" t="s">
        <v>102</v>
      </c>
      <c r="B75" t="s">
        <v>7</v>
      </c>
      <c r="C75">
        <v>3</v>
      </c>
    </row>
    <row r="76" spans="1:4" x14ac:dyDescent="0.2">
      <c r="A76" s="9" t="s">
        <v>103</v>
      </c>
      <c r="B76" t="s">
        <v>7</v>
      </c>
      <c r="C76">
        <v>3</v>
      </c>
    </row>
    <row r="77" spans="1:4" x14ac:dyDescent="0.2">
      <c r="A77" s="8" t="s">
        <v>193</v>
      </c>
      <c r="B77" t="s">
        <v>7</v>
      </c>
      <c r="C77">
        <v>4</v>
      </c>
      <c r="D77" t="s">
        <v>80</v>
      </c>
    </row>
    <row r="78" spans="1:4" x14ac:dyDescent="0.2">
      <c r="A78" s="7" t="s">
        <v>192</v>
      </c>
      <c r="B78" t="s">
        <v>7</v>
      </c>
      <c r="C78">
        <v>4</v>
      </c>
      <c r="D78" t="s">
        <v>80</v>
      </c>
    </row>
    <row r="79" spans="1:4" x14ac:dyDescent="0.2">
      <c r="A79" s="7" t="s">
        <v>191</v>
      </c>
      <c r="B79" t="s">
        <v>7</v>
      </c>
      <c r="C79">
        <v>4</v>
      </c>
      <c r="D79" t="s">
        <v>143</v>
      </c>
    </row>
    <row r="80" spans="1:4" x14ac:dyDescent="0.2">
      <c r="A80" s="7" t="s">
        <v>190</v>
      </c>
      <c r="B80" t="s">
        <v>7</v>
      </c>
      <c r="C80">
        <v>4</v>
      </c>
      <c r="D80" t="s">
        <v>143</v>
      </c>
    </row>
    <row r="81" spans="1:4" x14ac:dyDescent="0.2">
      <c r="A81" s="7" t="s">
        <v>189</v>
      </c>
      <c r="B81" t="s">
        <v>7</v>
      </c>
      <c r="C81">
        <v>4</v>
      </c>
      <c r="D81" t="s">
        <v>143</v>
      </c>
    </row>
    <row r="82" spans="1:4" x14ac:dyDescent="0.2">
      <c r="A82" s="7" t="s">
        <v>188</v>
      </c>
      <c r="B82" t="s">
        <v>7</v>
      </c>
      <c r="C82">
        <v>4</v>
      </c>
      <c r="D82" t="s">
        <v>210</v>
      </c>
    </row>
    <row r="83" spans="1:4" x14ac:dyDescent="0.2">
      <c r="A83" s="7" t="s">
        <v>187</v>
      </c>
      <c r="B83" t="s">
        <v>7</v>
      </c>
      <c r="C83">
        <v>4</v>
      </c>
      <c r="D83" t="s">
        <v>210</v>
      </c>
    </row>
    <row r="84" spans="1:4" x14ac:dyDescent="0.2">
      <c r="A84" s="7" t="s">
        <v>186</v>
      </c>
      <c r="B84" t="s">
        <v>7</v>
      </c>
      <c r="C84">
        <v>4</v>
      </c>
      <c r="D84" t="s">
        <v>210</v>
      </c>
    </row>
    <row r="85" spans="1:4" x14ac:dyDescent="0.2">
      <c r="A85" s="7" t="s">
        <v>185</v>
      </c>
      <c r="B85" t="s">
        <v>7</v>
      </c>
      <c r="C85">
        <v>4</v>
      </c>
      <c r="D85" t="s">
        <v>80</v>
      </c>
    </row>
    <row r="86" spans="1:4" x14ac:dyDescent="0.2">
      <c r="A86" s="7" t="s">
        <v>184</v>
      </c>
      <c r="B86" t="s">
        <v>7</v>
      </c>
      <c r="C86">
        <v>4</v>
      </c>
      <c r="D86" t="s">
        <v>80</v>
      </c>
    </row>
    <row r="87" spans="1:4" x14ac:dyDescent="0.2">
      <c r="A87" s="7" t="s">
        <v>236</v>
      </c>
      <c r="B87" t="s">
        <v>7</v>
      </c>
      <c r="C87">
        <v>4</v>
      </c>
      <c r="D87" t="s">
        <v>210</v>
      </c>
    </row>
    <row r="88" spans="1:4" x14ac:dyDescent="0.2">
      <c r="A88" s="7" t="s">
        <v>183</v>
      </c>
      <c r="B88" t="s">
        <v>7</v>
      </c>
      <c r="C88">
        <v>4</v>
      </c>
      <c r="D88" t="s">
        <v>210</v>
      </c>
    </row>
    <row r="89" spans="1:4" x14ac:dyDescent="0.2">
      <c r="A89" s="9" t="s">
        <v>182</v>
      </c>
      <c r="B89" t="s">
        <v>7</v>
      </c>
      <c r="C89">
        <v>4</v>
      </c>
      <c r="D89" t="s">
        <v>210</v>
      </c>
    </row>
    <row r="90" spans="1:4" x14ac:dyDescent="0.2">
      <c r="A90" s="4" t="s">
        <v>104</v>
      </c>
      <c r="B90" t="s">
        <v>8</v>
      </c>
      <c r="C90">
        <v>1</v>
      </c>
      <c r="D90" t="s">
        <v>146</v>
      </c>
    </row>
    <row r="91" spans="1:4" x14ac:dyDescent="0.2">
      <c r="A91" s="4" t="s">
        <v>119</v>
      </c>
      <c r="B91" t="s">
        <v>8</v>
      </c>
      <c r="C91">
        <v>1</v>
      </c>
      <c r="D91" t="s">
        <v>146</v>
      </c>
    </row>
    <row r="92" spans="1:4" x14ac:dyDescent="0.2">
      <c r="A92" s="4" t="s">
        <v>105</v>
      </c>
      <c r="B92" t="s">
        <v>8</v>
      </c>
      <c r="C92">
        <v>1</v>
      </c>
      <c r="D92" t="s">
        <v>146</v>
      </c>
    </row>
    <row r="93" spans="1:4" x14ac:dyDescent="0.2">
      <c r="A93" s="4" t="s">
        <v>106</v>
      </c>
      <c r="B93" t="s">
        <v>8</v>
      </c>
      <c r="C93">
        <v>1</v>
      </c>
      <c r="D93" t="s">
        <v>146</v>
      </c>
    </row>
    <row r="94" spans="1:4" x14ac:dyDescent="0.2">
      <c r="A94" s="4" t="s">
        <v>107</v>
      </c>
      <c r="B94" t="s">
        <v>8</v>
      </c>
      <c r="C94">
        <v>1</v>
      </c>
      <c r="D94" t="s">
        <v>146</v>
      </c>
    </row>
    <row r="95" spans="1:4" x14ac:dyDescent="0.2">
      <c r="A95" s="4" t="s">
        <v>108</v>
      </c>
      <c r="B95" t="s">
        <v>8</v>
      </c>
      <c r="C95">
        <v>1</v>
      </c>
      <c r="D95" t="s">
        <v>146</v>
      </c>
    </row>
    <row r="96" spans="1:4" x14ac:dyDescent="0.2">
      <c r="A96" s="4" t="s">
        <v>109</v>
      </c>
      <c r="B96" t="s">
        <v>8</v>
      </c>
      <c r="C96">
        <v>1</v>
      </c>
      <c r="D96" t="s">
        <v>146</v>
      </c>
    </row>
    <row r="97" spans="1:4" x14ac:dyDescent="0.2">
      <c r="A97" s="4" t="s">
        <v>110</v>
      </c>
      <c r="B97" t="s">
        <v>8</v>
      </c>
      <c r="C97">
        <v>1</v>
      </c>
      <c r="D97" t="s">
        <v>146</v>
      </c>
    </row>
    <row r="98" spans="1:4" x14ac:dyDescent="0.2">
      <c r="A98" s="4" t="s">
        <v>111</v>
      </c>
      <c r="B98" t="s">
        <v>8</v>
      </c>
      <c r="C98">
        <v>1</v>
      </c>
      <c r="D98" t="s">
        <v>146</v>
      </c>
    </row>
    <row r="99" spans="1:4" x14ac:dyDescent="0.2">
      <c r="A99" s="5" t="s">
        <v>112</v>
      </c>
      <c r="B99" t="s">
        <v>8</v>
      </c>
      <c r="C99">
        <v>2</v>
      </c>
    </row>
    <row r="100" spans="1:4" x14ac:dyDescent="0.2">
      <c r="A100" s="4" t="s">
        <v>113</v>
      </c>
      <c r="B100" t="s">
        <v>8</v>
      </c>
      <c r="C100">
        <v>2</v>
      </c>
    </row>
    <row r="101" spans="1:4" x14ac:dyDescent="0.2">
      <c r="A101" s="4" t="s">
        <v>92</v>
      </c>
      <c r="B101" t="s">
        <v>8</v>
      </c>
      <c r="C101">
        <v>2</v>
      </c>
    </row>
    <row r="102" spans="1:4" x14ac:dyDescent="0.2">
      <c r="A102" s="4" t="s">
        <v>114</v>
      </c>
      <c r="B102" t="s">
        <v>8</v>
      </c>
      <c r="C102">
        <v>2</v>
      </c>
    </row>
    <row r="103" spans="1:4" x14ac:dyDescent="0.2">
      <c r="A103" s="4" t="s">
        <v>115</v>
      </c>
      <c r="B103" t="s">
        <v>8</v>
      </c>
      <c r="C103">
        <v>2</v>
      </c>
    </row>
    <row r="104" spans="1:4" x14ac:dyDescent="0.2">
      <c r="A104" s="4" t="s">
        <v>116</v>
      </c>
      <c r="B104" t="s">
        <v>8</v>
      </c>
      <c r="C104">
        <v>2</v>
      </c>
    </row>
    <row r="105" spans="1:4" x14ac:dyDescent="0.2">
      <c r="A105" s="4" t="s">
        <v>117</v>
      </c>
      <c r="B105" t="s">
        <v>8</v>
      </c>
      <c r="C105">
        <v>2</v>
      </c>
    </row>
    <row r="106" spans="1:4" x14ac:dyDescent="0.2">
      <c r="A106" s="6" t="s">
        <v>118</v>
      </c>
      <c r="B106" t="s">
        <v>8</v>
      </c>
      <c r="C106">
        <v>2</v>
      </c>
    </row>
    <row r="107" spans="1:4" x14ac:dyDescent="0.2">
      <c r="A107" s="4" t="s">
        <v>120</v>
      </c>
      <c r="B107" t="s">
        <v>8</v>
      </c>
      <c r="C107">
        <v>3</v>
      </c>
    </row>
    <row r="108" spans="1:4" x14ac:dyDescent="0.2">
      <c r="A108" s="4" t="s">
        <v>121</v>
      </c>
      <c r="B108" t="s">
        <v>8</v>
      </c>
      <c r="C108">
        <v>3</v>
      </c>
    </row>
    <row r="109" spans="1:4" x14ac:dyDescent="0.2">
      <c r="A109" s="4" t="s">
        <v>122</v>
      </c>
      <c r="B109" t="s">
        <v>8</v>
      </c>
      <c r="C109">
        <v>3</v>
      </c>
    </row>
    <row r="110" spans="1:4" x14ac:dyDescent="0.2">
      <c r="A110" s="6" t="s">
        <v>123</v>
      </c>
      <c r="B110" t="s">
        <v>8</v>
      </c>
      <c r="C110">
        <v>3</v>
      </c>
    </row>
    <row r="111" spans="1:4" x14ac:dyDescent="0.2">
      <c r="A111" s="5" t="s">
        <v>181</v>
      </c>
      <c r="B111" t="s">
        <v>8</v>
      </c>
      <c r="C111">
        <v>4</v>
      </c>
      <c r="D111" t="s">
        <v>80</v>
      </c>
    </row>
    <row r="112" spans="1:4" x14ac:dyDescent="0.2">
      <c r="A112" s="4" t="s">
        <v>180</v>
      </c>
      <c r="B112" t="s">
        <v>8</v>
      </c>
      <c r="C112">
        <v>4</v>
      </c>
      <c r="D112" t="s">
        <v>80</v>
      </c>
    </row>
    <row r="113" spans="1:4" x14ac:dyDescent="0.2">
      <c r="A113" s="4" t="s">
        <v>237</v>
      </c>
      <c r="B113" t="s">
        <v>8</v>
      </c>
      <c r="C113">
        <v>4</v>
      </c>
      <c r="D113" t="s">
        <v>80</v>
      </c>
    </row>
    <row r="114" spans="1:4" x14ac:dyDescent="0.2">
      <c r="A114" s="4" t="s">
        <v>179</v>
      </c>
      <c r="B114" t="s">
        <v>8</v>
      </c>
      <c r="C114">
        <v>4</v>
      </c>
      <c r="D114" t="s">
        <v>80</v>
      </c>
    </row>
    <row r="115" spans="1:4" x14ac:dyDescent="0.2">
      <c r="A115" s="4" t="s">
        <v>178</v>
      </c>
      <c r="B115" t="s">
        <v>8</v>
      </c>
      <c r="C115">
        <v>4</v>
      </c>
      <c r="D115" t="s">
        <v>210</v>
      </c>
    </row>
    <row r="116" spans="1:4" x14ac:dyDescent="0.2">
      <c r="A116" s="4" t="s">
        <v>238</v>
      </c>
      <c r="B116" t="s">
        <v>8</v>
      </c>
      <c r="C116">
        <v>4</v>
      </c>
      <c r="D116" t="s">
        <v>210</v>
      </c>
    </row>
    <row r="117" spans="1:4" x14ac:dyDescent="0.2">
      <c r="A117" s="4" t="s">
        <v>177</v>
      </c>
      <c r="B117" t="s">
        <v>8</v>
      </c>
      <c r="C117">
        <v>4</v>
      </c>
      <c r="D117" t="s">
        <v>210</v>
      </c>
    </row>
    <row r="118" spans="1:4" x14ac:dyDescent="0.2">
      <c r="A118" s="4" t="s">
        <v>176</v>
      </c>
      <c r="B118" t="s">
        <v>8</v>
      </c>
      <c r="C118">
        <v>4</v>
      </c>
      <c r="D118" t="s">
        <v>210</v>
      </c>
    </row>
    <row r="119" spans="1:4" x14ac:dyDescent="0.2">
      <c r="A119" s="4" t="s">
        <v>175</v>
      </c>
      <c r="B119" t="s">
        <v>8</v>
      </c>
      <c r="C119">
        <v>4</v>
      </c>
      <c r="D119" t="s">
        <v>210</v>
      </c>
    </row>
    <row r="120" spans="1:4" x14ac:dyDescent="0.2">
      <c r="A120" s="4" t="s">
        <v>174</v>
      </c>
      <c r="B120" t="s">
        <v>8</v>
      </c>
      <c r="C120">
        <v>4</v>
      </c>
      <c r="D120" t="s">
        <v>210</v>
      </c>
    </row>
    <row r="121" spans="1:4" x14ac:dyDescent="0.2">
      <c r="A121" s="4" t="s">
        <v>173</v>
      </c>
      <c r="B121" t="s">
        <v>8</v>
      </c>
      <c r="C121">
        <v>4</v>
      </c>
      <c r="D121" t="s">
        <v>210</v>
      </c>
    </row>
    <row r="122" spans="1:4" x14ac:dyDescent="0.2">
      <c r="A122" s="4" t="s">
        <v>172</v>
      </c>
      <c r="B122" t="s">
        <v>8</v>
      </c>
      <c r="C122">
        <v>4</v>
      </c>
      <c r="D122" t="s">
        <v>210</v>
      </c>
    </row>
    <row r="123" spans="1:4" x14ac:dyDescent="0.2">
      <c r="A123" s="10" t="s">
        <v>124</v>
      </c>
      <c r="B123" t="s">
        <v>9</v>
      </c>
      <c r="C123">
        <v>1</v>
      </c>
      <c r="D123" t="s">
        <v>146</v>
      </c>
    </row>
    <row r="124" spans="1:4" x14ac:dyDescent="0.2">
      <c r="A124" s="11" t="s">
        <v>125</v>
      </c>
      <c r="B124" t="s">
        <v>9</v>
      </c>
      <c r="C124">
        <v>1</v>
      </c>
      <c r="D124" t="s">
        <v>146</v>
      </c>
    </row>
    <row r="125" spans="1:4" x14ac:dyDescent="0.2">
      <c r="A125" s="11" t="s">
        <v>126</v>
      </c>
      <c r="B125" t="s">
        <v>9</v>
      </c>
      <c r="C125">
        <v>1</v>
      </c>
      <c r="D125" t="s">
        <v>146</v>
      </c>
    </row>
    <row r="126" spans="1:4" x14ac:dyDescent="0.2">
      <c r="A126" s="11" t="s">
        <v>127</v>
      </c>
      <c r="B126" t="s">
        <v>9</v>
      </c>
      <c r="C126">
        <v>1</v>
      </c>
      <c r="D126" t="s">
        <v>146</v>
      </c>
    </row>
    <row r="127" spans="1:4" x14ac:dyDescent="0.2">
      <c r="A127" s="11" t="s">
        <v>128</v>
      </c>
      <c r="B127" t="s">
        <v>9</v>
      </c>
      <c r="C127">
        <v>1</v>
      </c>
      <c r="D127" t="s">
        <v>146</v>
      </c>
    </row>
    <row r="128" spans="1:4" x14ac:dyDescent="0.2">
      <c r="A128" s="11" t="s">
        <v>129</v>
      </c>
      <c r="B128" t="s">
        <v>9</v>
      </c>
      <c r="C128">
        <v>1</v>
      </c>
      <c r="D128" t="s">
        <v>146</v>
      </c>
    </row>
    <row r="129" spans="1:4" x14ac:dyDescent="0.2">
      <c r="A129" s="11" t="s">
        <v>130</v>
      </c>
      <c r="B129" t="s">
        <v>9</v>
      </c>
      <c r="C129">
        <v>1</v>
      </c>
      <c r="D129" t="s">
        <v>146</v>
      </c>
    </row>
    <row r="130" spans="1:4" x14ac:dyDescent="0.2">
      <c r="A130" s="11" t="s">
        <v>131</v>
      </c>
      <c r="B130" t="s">
        <v>9</v>
      </c>
      <c r="C130">
        <v>1</v>
      </c>
      <c r="D130" t="s">
        <v>146</v>
      </c>
    </row>
    <row r="131" spans="1:4" x14ac:dyDescent="0.2">
      <c r="A131" s="12" t="s">
        <v>132</v>
      </c>
      <c r="B131" t="s">
        <v>9</v>
      </c>
      <c r="C131">
        <v>1</v>
      </c>
      <c r="D131" t="s">
        <v>146</v>
      </c>
    </row>
    <row r="132" spans="1:4" x14ac:dyDescent="0.2">
      <c r="A132" s="13" t="s">
        <v>133</v>
      </c>
      <c r="B132" t="s">
        <v>9</v>
      </c>
      <c r="C132">
        <v>1</v>
      </c>
      <c r="D132" t="s">
        <v>146</v>
      </c>
    </row>
    <row r="133" spans="1:4" x14ac:dyDescent="0.2">
      <c r="A133" s="12" t="s">
        <v>134</v>
      </c>
      <c r="B133" t="s">
        <v>9</v>
      </c>
      <c r="C133">
        <v>2</v>
      </c>
    </row>
    <row r="134" spans="1:4" x14ac:dyDescent="0.2">
      <c r="A134" s="12" t="s">
        <v>135</v>
      </c>
      <c r="B134" t="s">
        <v>9</v>
      </c>
      <c r="C134">
        <v>2</v>
      </c>
    </row>
    <row r="135" spans="1:4" x14ac:dyDescent="0.2">
      <c r="A135" s="11" t="s">
        <v>136</v>
      </c>
      <c r="B135" t="s">
        <v>9</v>
      </c>
      <c r="C135">
        <v>2</v>
      </c>
    </row>
    <row r="136" spans="1:4" x14ac:dyDescent="0.2">
      <c r="A136" s="11" t="s">
        <v>145</v>
      </c>
      <c r="B136" t="s">
        <v>9</v>
      </c>
      <c r="C136">
        <v>2</v>
      </c>
    </row>
    <row r="137" spans="1:4" x14ac:dyDescent="0.2">
      <c r="A137" s="11" t="s">
        <v>137</v>
      </c>
      <c r="B137" t="s">
        <v>9</v>
      </c>
      <c r="C137">
        <v>2</v>
      </c>
    </row>
    <row r="138" spans="1:4" x14ac:dyDescent="0.2">
      <c r="A138" s="14" t="s">
        <v>138</v>
      </c>
      <c r="B138" t="s">
        <v>9</v>
      </c>
      <c r="C138">
        <v>2</v>
      </c>
    </row>
    <row r="139" spans="1:4" x14ac:dyDescent="0.2">
      <c r="A139" s="11" t="s">
        <v>144</v>
      </c>
      <c r="B139" t="s">
        <v>9</v>
      </c>
      <c r="C139">
        <v>3</v>
      </c>
    </row>
    <row r="140" spans="1:4" x14ac:dyDescent="0.2">
      <c r="A140" s="11" t="s">
        <v>139</v>
      </c>
      <c r="B140" t="s">
        <v>9</v>
      </c>
      <c r="C140">
        <v>3</v>
      </c>
    </row>
    <row r="141" spans="1:4" x14ac:dyDescent="0.2">
      <c r="A141" s="11" t="s">
        <v>140</v>
      </c>
      <c r="B141" t="s">
        <v>9</v>
      </c>
      <c r="C141">
        <v>3</v>
      </c>
    </row>
    <row r="142" spans="1:4" x14ac:dyDescent="0.2">
      <c r="A142" s="15" t="s">
        <v>141</v>
      </c>
      <c r="B142" t="s">
        <v>9</v>
      </c>
      <c r="C142">
        <v>3</v>
      </c>
    </row>
    <row r="143" spans="1:4" x14ac:dyDescent="0.2">
      <c r="A143" s="10" t="s">
        <v>171</v>
      </c>
      <c r="B143" t="s">
        <v>9</v>
      </c>
      <c r="C143">
        <v>4</v>
      </c>
      <c r="D143" t="s">
        <v>210</v>
      </c>
    </row>
    <row r="144" spans="1:4" x14ac:dyDescent="0.2">
      <c r="A144" s="11" t="s">
        <v>170</v>
      </c>
      <c r="B144" t="s">
        <v>9</v>
      </c>
      <c r="C144">
        <v>4</v>
      </c>
      <c r="D144" t="s">
        <v>80</v>
      </c>
    </row>
    <row r="145" spans="1:4" x14ac:dyDescent="0.2">
      <c r="A145" s="12" t="s">
        <v>169</v>
      </c>
      <c r="B145" t="s">
        <v>9</v>
      </c>
      <c r="C145">
        <v>4</v>
      </c>
      <c r="D145" t="s">
        <v>80</v>
      </c>
    </row>
    <row r="146" spans="1:4" x14ac:dyDescent="0.2">
      <c r="A146" s="12" t="s">
        <v>168</v>
      </c>
      <c r="B146" t="s">
        <v>9</v>
      </c>
      <c r="C146">
        <v>4</v>
      </c>
      <c r="D146" t="s">
        <v>80</v>
      </c>
    </row>
    <row r="147" spans="1:4" x14ac:dyDescent="0.2">
      <c r="A147" s="12" t="s">
        <v>167</v>
      </c>
      <c r="B147" t="s">
        <v>9</v>
      </c>
      <c r="C147">
        <v>4</v>
      </c>
      <c r="D147" t="s">
        <v>210</v>
      </c>
    </row>
    <row r="148" spans="1:4" x14ac:dyDescent="0.2">
      <c r="A148" s="12" t="s">
        <v>166</v>
      </c>
      <c r="B148" t="s">
        <v>9</v>
      </c>
      <c r="C148">
        <v>4</v>
      </c>
      <c r="D148" t="s">
        <v>210</v>
      </c>
    </row>
    <row r="149" spans="1:4" x14ac:dyDescent="0.2">
      <c r="A149" s="12" t="s">
        <v>165</v>
      </c>
      <c r="B149" t="s">
        <v>9</v>
      </c>
      <c r="C149">
        <v>4</v>
      </c>
      <c r="D149" t="s">
        <v>210</v>
      </c>
    </row>
    <row r="150" spans="1:4" x14ac:dyDescent="0.2">
      <c r="A150" s="12" t="s">
        <v>164</v>
      </c>
      <c r="B150" t="s">
        <v>9</v>
      </c>
      <c r="C150">
        <v>4</v>
      </c>
      <c r="D150" t="s">
        <v>210</v>
      </c>
    </row>
    <row r="151" spans="1:4" x14ac:dyDescent="0.2">
      <c r="A151" s="12" t="s">
        <v>163</v>
      </c>
      <c r="B151" t="s">
        <v>9</v>
      </c>
      <c r="C151">
        <v>4</v>
      </c>
      <c r="D151" t="s">
        <v>210</v>
      </c>
    </row>
    <row r="152" spans="1:4" x14ac:dyDescent="0.2">
      <c r="A152" s="12" t="s">
        <v>162</v>
      </c>
      <c r="B152" t="s">
        <v>9</v>
      </c>
      <c r="C152">
        <v>4</v>
      </c>
      <c r="D152" t="s">
        <v>210</v>
      </c>
    </row>
    <row r="153" spans="1:4" x14ac:dyDescent="0.2">
      <c r="A153" s="12" t="s">
        <v>142</v>
      </c>
      <c r="B153" t="s">
        <v>9</v>
      </c>
      <c r="C153">
        <v>4</v>
      </c>
      <c r="D153" t="s">
        <v>210</v>
      </c>
    </row>
    <row r="154" spans="1:4" x14ac:dyDescent="0.2">
      <c r="A154" s="15" t="s">
        <v>161</v>
      </c>
      <c r="B154" t="s">
        <v>9</v>
      </c>
      <c r="C154">
        <v>4</v>
      </c>
      <c r="D154" t="s">
        <v>80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Template</vt:lpstr>
      <vt:lpstr>Moves</vt:lpstr>
      <vt:lpstr>Template!Female</vt:lpstr>
      <vt:lpstr>Template!Male</vt:lpstr>
      <vt:lpstr>Template!Sex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Savio Fernandes</dc:creator>
  <cp:lastModifiedBy>Microsoft Office User</cp:lastModifiedBy>
  <cp:lastPrinted>2017-07-18T12:38:10Z</cp:lastPrinted>
  <dcterms:created xsi:type="dcterms:W3CDTF">2017-03-26T17:07:09Z</dcterms:created>
  <dcterms:modified xsi:type="dcterms:W3CDTF">2019-04-27T18:53:30Z</dcterms:modified>
</cp:coreProperties>
</file>