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Checker\Final\"/>
    </mc:Choice>
  </mc:AlternateContent>
  <workbookProtection workbookAlgorithmName="SHA-512" workbookHashValue="Sz0rIQOtxFU790wExTQywb90v3DRs90NP7DNZJ9BYUJ0+ViP6WBID1qkWxaSqzjCxPLFouzHqH7fphQpLAFY7A==" workbookSaltValue="bwWMywQ2/pGVeMQ/5pviFw==" workbookSpinCount="100000" lockStructure="1"/>
  <bookViews>
    <workbookView xWindow="0" yWindow="60" windowWidth="19440" windowHeight="7560"/>
  </bookViews>
  <sheets>
    <sheet name="Template" sheetId="9" r:id="rId1"/>
    <sheet name="Moves" sheetId="2" state="hidden" r:id="rId2"/>
  </sheets>
  <definedNames>
    <definedName name="Female" localSheetId="0">Template!$K$37:$K$41</definedName>
    <definedName name="Female">#REF!</definedName>
    <definedName name="list1" localSheetId="0">OFFSET(Template!$S$9,,,COUNTIF(Template!$S$9:$S$158,"?*"))</definedName>
    <definedName name="list1">OFFSET(#REF!,,,COUNTIF(#REF!,"?*"))</definedName>
    <definedName name="list10" localSheetId="0">OFFSET(Template!$CM$9,,,COUNTIF(Template!$CM$9:$CM$158,"?*"))</definedName>
    <definedName name="list10">OFFSET(#REF!,,,COUNTIF(#REF!,"?*"))</definedName>
    <definedName name="list2" localSheetId="0">OFFSET(Template!$AA$9,,,COUNTIF(Template!$AA$9:$AA$158,"?*"))</definedName>
    <definedName name="list2">OFFSET(#REF!,,,COUNTIF(#REF!,"?*"))</definedName>
    <definedName name="list3" localSheetId="0">OFFSET(Template!$AI$9,,,COUNTIF(Template!$AI$9:$AI$158,"?*"))</definedName>
    <definedName name="list3">OFFSET(#REF!,,,COUNTIF(#REF!,"?*"))</definedName>
    <definedName name="list4" localSheetId="0">OFFSET(Template!$AQ$9,,,COUNTIF(Template!$AQ$9:$AQ$158,"?*"))</definedName>
    <definedName name="list4">OFFSET(#REF!,,,COUNTIF(#REF!,"?*"))</definedName>
    <definedName name="list5" localSheetId="0">OFFSET(Template!$AY$9,,,COUNTIF(Template!$AY$9:$AY$158,"?*"))</definedName>
    <definedName name="list5">OFFSET(#REF!,,,COUNTIF(#REF!,"?*"))</definedName>
    <definedName name="list6" localSheetId="0">OFFSET(Template!$BG$9,,,COUNTIF(Template!$BG$9:$BG$158,"?*"))</definedName>
    <definedName name="list6">OFFSET(#REF!,,,COUNTIF(#REF!,"?*"))</definedName>
    <definedName name="list7" localSheetId="0">OFFSET(Template!$BO$9,,,COUNTIF(Template!$BO$9:$BO$158,"?*"))</definedName>
    <definedName name="list7">OFFSET(#REF!,,,COUNTIF(#REF!,"?*"))</definedName>
    <definedName name="list8" localSheetId="0">OFFSET(Template!$BW$9,,,COUNTIF(Template!$BW$9:$BW$158,"?*"))</definedName>
    <definedName name="list8">OFFSET(#REF!,,,COUNTIF(#REF!,"?*"))</definedName>
    <definedName name="list9" localSheetId="0">OFFSET(Template!$CE$9,,,COUNTIF(Template!$CE$9:$CE$158,"?*"))</definedName>
    <definedName name="list9">OFFSET(#REF!,,,COUNTIF(#REF!,"?*"))</definedName>
    <definedName name="Male" localSheetId="0">Template!$K$44:$K$48</definedName>
    <definedName name="Male">#REF!</definedName>
    <definedName name="Sex" localSheetId="0">Template!$K$33:$K$34</definedName>
    <definedName name="Sex">#REF!</definedName>
  </definedNames>
  <calcPr calcId="162913"/>
</workbook>
</file>

<file path=xl/calcChain.xml><?xml version="1.0" encoding="utf-8"?>
<calcChain xmlns="http://schemas.openxmlformats.org/spreadsheetml/2006/main">
  <c r="O9" i="9" l="1"/>
  <c r="O10" i="9" s="1"/>
  <c r="O11" i="9" l="1"/>
  <c r="O12" i="9"/>
  <c r="CW19" i="9"/>
  <c r="CX18" i="9"/>
  <c r="CY18" i="9" s="1"/>
  <c r="CW18" i="9"/>
  <c r="CV18" i="9"/>
  <c r="CU18" i="9"/>
  <c r="CT18" i="9"/>
  <c r="CR18" i="9"/>
  <c r="J18" i="9"/>
  <c r="DG18" i="9" s="1"/>
  <c r="I18" i="9"/>
  <c r="DF18" i="9" s="1"/>
  <c r="H18" i="9"/>
  <c r="DE18" i="9" s="1"/>
  <c r="G18" i="9"/>
  <c r="DD18" i="9" s="1"/>
  <c r="F18" i="9"/>
  <c r="E18" i="9"/>
  <c r="DB18" i="9" s="1"/>
  <c r="D18" i="9"/>
  <c r="DA18" i="9" s="1"/>
  <c r="CX17" i="9"/>
  <c r="CY17" i="9" s="1"/>
  <c r="CW17" i="9"/>
  <c r="CV17" i="9"/>
  <c r="CU17" i="9"/>
  <c r="CT17" i="9"/>
  <c r="CS17" i="9"/>
  <c r="CR17" i="9"/>
  <c r="J17" i="9"/>
  <c r="DG17" i="9" s="1"/>
  <c r="I17" i="9"/>
  <c r="DF17" i="9" s="1"/>
  <c r="H17" i="9"/>
  <c r="DE17" i="9" s="1"/>
  <c r="G17" i="9"/>
  <c r="DD17" i="9" s="1"/>
  <c r="F17" i="9"/>
  <c r="E17" i="9"/>
  <c r="DB17" i="9" s="1"/>
  <c r="D17" i="9"/>
  <c r="DA17" i="9" s="1"/>
  <c r="CX16" i="9"/>
  <c r="CY16" i="9" s="1"/>
  <c r="CW16" i="9"/>
  <c r="CV16" i="9"/>
  <c r="CU16" i="9"/>
  <c r="CT16" i="9"/>
  <c r="CS16" i="9"/>
  <c r="CR16" i="9"/>
  <c r="J16" i="9"/>
  <c r="DG16" i="9" s="1"/>
  <c r="I16" i="9"/>
  <c r="DF16" i="9" s="1"/>
  <c r="H16" i="9"/>
  <c r="DE16" i="9" s="1"/>
  <c r="G16" i="9"/>
  <c r="DD16" i="9" s="1"/>
  <c r="F16" i="9"/>
  <c r="E16" i="9"/>
  <c r="DB16" i="9" s="1"/>
  <c r="D16" i="9"/>
  <c r="DA16" i="9" s="1"/>
  <c r="CX15" i="9"/>
  <c r="CY15" i="9" s="1"/>
  <c r="CW15" i="9"/>
  <c r="CV15" i="9"/>
  <c r="CU15" i="9"/>
  <c r="CT15" i="9"/>
  <c r="CS15" i="9"/>
  <c r="CR15" i="9"/>
  <c r="J15" i="9"/>
  <c r="DG15" i="9" s="1"/>
  <c r="I15" i="9"/>
  <c r="DF15" i="9" s="1"/>
  <c r="H15" i="9"/>
  <c r="DE15" i="9" s="1"/>
  <c r="G15" i="9"/>
  <c r="DD15" i="9" s="1"/>
  <c r="F15" i="9"/>
  <c r="E15" i="9"/>
  <c r="DB15" i="9" s="1"/>
  <c r="D15" i="9"/>
  <c r="DA15" i="9" s="1"/>
  <c r="CX14" i="9"/>
  <c r="CY14" i="9" s="1"/>
  <c r="CW14" i="9"/>
  <c r="CV14" i="9"/>
  <c r="CU14" i="9"/>
  <c r="CT14" i="9"/>
  <c r="CS14" i="9"/>
  <c r="CR14" i="9"/>
  <c r="J14" i="9"/>
  <c r="DG14" i="9" s="1"/>
  <c r="I14" i="9"/>
  <c r="DF14" i="9" s="1"/>
  <c r="H14" i="9"/>
  <c r="DE14" i="9" s="1"/>
  <c r="G14" i="9"/>
  <c r="DD14" i="9" s="1"/>
  <c r="F14" i="9"/>
  <c r="E14" i="9"/>
  <c r="DB14" i="9" s="1"/>
  <c r="D14" i="9"/>
  <c r="CQ18" i="9" s="1"/>
  <c r="CX13" i="9"/>
  <c r="CY13" i="9" s="1"/>
  <c r="CW13" i="9"/>
  <c r="CV13" i="9"/>
  <c r="CU13" i="9"/>
  <c r="CT13" i="9"/>
  <c r="CS13" i="9"/>
  <c r="CR13" i="9"/>
  <c r="J13" i="9"/>
  <c r="DG13" i="9" s="1"/>
  <c r="I13" i="9"/>
  <c r="DF13" i="9" s="1"/>
  <c r="H13" i="9"/>
  <c r="DE13" i="9" s="1"/>
  <c r="G13" i="9"/>
  <c r="DD13" i="9" s="1"/>
  <c r="F13" i="9"/>
  <c r="E13" i="9"/>
  <c r="DB13" i="9" s="1"/>
  <c r="D13" i="9"/>
  <c r="CQ17" i="9" s="1"/>
  <c r="CX12" i="9"/>
  <c r="CY12" i="9" s="1"/>
  <c r="CW12" i="9"/>
  <c r="CV12" i="9"/>
  <c r="CU12" i="9"/>
  <c r="CT12" i="9"/>
  <c r="CS12" i="9"/>
  <c r="CR12" i="9"/>
  <c r="CQ12" i="9"/>
  <c r="J12" i="9"/>
  <c r="DG12" i="9" s="1"/>
  <c r="I12" i="9"/>
  <c r="DF12" i="9" s="1"/>
  <c r="H12" i="9"/>
  <c r="DE12" i="9" s="1"/>
  <c r="G12" i="9"/>
  <c r="DD12" i="9" s="1"/>
  <c r="F12" i="9"/>
  <c r="E12" i="9"/>
  <c r="DB12" i="9" s="1"/>
  <c r="D12" i="9"/>
  <c r="CQ16" i="9" s="1"/>
  <c r="CX11" i="9"/>
  <c r="CY11" i="9" s="1"/>
  <c r="CW11" i="9"/>
  <c r="CV11" i="9"/>
  <c r="CU11" i="9"/>
  <c r="CT11" i="9"/>
  <c r="CS11" i="9"/>
  <c r="CR11" i="9"/>
  <c r="CQ11" i="9"/>
  <c r="J11" i="9"/>
  <c r="DG11" i="9" s="1"/>
  <c r="I11" i="9"/>
  <c r="DF11" i="9" s="1"/>
  <c r="H11" i="9"/>
  <c r="DE11" i="9" s="1"/>
  <c r="G11" i="9"/>
  <c r="DD11" i="9" s="1"/>
  <c r="F11" i="9"/>
  <c r="E11" i="9"/>
  <c r="DB11" i="9" s="1"/>
  <c r="D11" i="9"/>
  <c r="CQ15" i="9" s="1"/>
  <c r="CX10" i="9"/>
  <c r="CY10" i="9" s="1"/>
  <c r="CW10" i="9"/>
  <c r="CV10" i="9"/>
  <c r="CU10" i="9"/>
  <c r="CT10" i="9"/>
  <c r="CS10" i="9"/>
  <c r="CR10" i="9"/>
  <c r="J10" i="9"/>
  <c r="DG10" i="9" s="1"/>
  <c r="I10" i="9"/>
  <c r="DF10" i="9" s="1"/>
  <c r="H10" i="9"/>
  <c r="DE10" i="9" s="1"/>
  <c r="G10" i="9"/>
  <c r="DD10" i="9" s="1"/>
  <c r="F10" i="9"/>
  <c r="E10" i="9"/>
  <c r="DB10" i="9" s="1"/>
  <c r="D10" i="9"/>
  <c r="CQ14" i="9" s="1"/>
  <c r="CX9" i="9"/>
  <c r="CY9" i="9" s="1"/>
  <c r="CW9" i="9"/>
  <c r="CV9" i="9"/>
  <c r="CU9" i="9"/>
  <c r="CT9" i="9"/>
  <c r="CS9" i="9"/>
  <c r="CQ9" i="9"/>
  <c r="CI9" i="9"/>
  <c r="CA9" i="9"/>
  <c r="BS9" i="9"/>
  <c r="BK9" i="9"/>
  <c r="BC9" i="9"/>
  <c r="AU9" i="9"/>
  <c r="AM9" i="9"/>
  <c r="AE9" i="9"/>
  <c r="W9" i="9"/>
  <c r="J9" i="9"/>
  <c r="DG9" i="9" s="1"/>
  <c r="I9" i="9"/>
  <c r="H9" i="9"/>
  <c r="G9" i="9"/>
  <c r="F9" i="9"/>
  <c r="E9" i="9"/>
  <c r="DB9" i="9" s="1"/>
  <c r="D9" i="9"/>
  <c r="O13" i="9" l="1"/>
  <c r="O14" i="9"/>
  <c r="O15" i="9" s="1"/>
  <c r="W10" i="9"/>
  <c r="W11" i="9"/>
  <c r="W12" i="9" s="1"/>
  <c r="W13" i="9"/>
  <c r="AE10" i="9"/>
  <c r="AE11" i="9"/>
  <c r="AE12" i="9" s="1"/>
  <c r="AM10" i="9"/>
  <c r="H33" i="9"/>
  <c r="J33" i="9"/>
  <c r="G33" i="9"/>
  <c r="I33" i="9"/>
  <c r="DD9" i="9"/>
  <c r="DF9" i="9"/>
  <c r="DE9" i="9"/>
  <c r="CR9" i="9"/>
  <c r="K65" i="9" s="1"/>
  <c r="CQ10" i="9"/>
  <c r="CS18" i="9"/>
  <c r="K58" i="9" s="1"/>
  <c r="K61" i="9" s="1"/>
  <c r="K60" i="9"/>
  <c r="K68" i="9"/>
  <c r="CY19" i="9"/>
  <c r="E33" i="9"/>
  <c r="K54" i="9"/>
  <c r="K71" i="9"/>
  <c r="AU10" i="9"/>
  <c r="AU11" i="9" s="1"/>
  <c r="BC10" i="9"/>
  <c r="BC11" i="9" s="1"/>
  <c r="BK10" i="9"/>
  <c r="BS10" i="9"/>
  <c r="BS11" i="9" s="1"/>
  <c r="CA10" i="9"/>
  <c r="CI10" i="9"/>
  <c r="CQ13" i="9"/>
  <c r="K52" i="9" s="1"/>
  <c r="K55" i="9" s="1"/>
  <c r="DA9" i="9"/>
  <c r="DA11" i="9"/>
  <c r="DA13" i="9"/>
  <c r="DA10" i="9"/>
  <c r="DA12" i="9"/>
  <c r="DA14" i="9"/>
  <c r="W14" i="9" l="1"/>
  <c r="W15" i="9" s="1"/>
  <c r="O16" i="9"/>
  <c r="AE13" i="9"/>
  <c r="AM12" i="9"/>
  <c r="AM11" i="9"/>
  <c r="K74" i="9"/>
  <c r="G36" i="9"/>
  <c r="D33" i="9"/>
  <c r="D36" i="9" s="1"/>
  <c r="CI11" i="9"/>
  <c r="CA11" i="9"/>
  <c r="CI12" i="9"/>
  <c r="BS12" i="9"/>
  <c r="BK11" i="9"/>
  <c r="BC12" i="9"/>
  <c r="AU12" i="9"/>
  <c r="W16" i="9" l="1"/>
  <c r="W17" i="9"/>
  <c r="O17" i="9"/>
  <c r="W18" i="9"/>
  <c r="AE14" i="9"/>
  <c r="AM13" i="9"/>
  <c r="AM14" i="9" s="1"/>
  <c r="BK12" i="9"/>
  <c r="CA12" i="9"/>
  <c r="CA13" i="9" s="1"/>
  <c r="CA14" i="9" s="1"/>
  <c r="L41" i="9"/>
  <c r="BC13" i="9"/>
  <c r="AU13" i="9"/>
  <c r="BS13" i="9"/>
  <c r="CI13" i="9"/>
  <c r="O18" i="9" l="1"/>
  <c r="W19" i="9"/>
  <c r="AE16" i="9"/>
  <c r="AE15" i="9"/>
  <c r="AM15" i="9"/>
  <c r="CI14" i="9"/>
  <c r="AU14" i="9"/>
  <c r="BC14" i="9"/>
  <c r="CA15" i="9"/>
  <c r="CA16" i="9" s="1"/>
  <c r="BS14" i="9"/>
  <c r="BS15" i="9" s="1"/>
  <c r="BK13" i="9"/>
  <c r="O19" i="9" l="1"/>
  <c r="O20" i="9"/>
  <c r="O21" i="9" s="1"/>
  <c r="O22" i="9" s="1"/>
  <c r="W20" i="9"/>
  <c r="AE18" i="9"/>
  <c r="AE17" i="9"/>
  <c r="AM16" i="9"/>
  <c r="AM18" i="9" s="1"/>
  <c r="AM17" i="9"/>
  <c r="CI15" i="9"/>
  <c r="CI16" i="9" s="1"/>
  <c r="CM9" i="9"/>
  <c r="BK14" i="9"/>
  <c r="BK15" i="9" s="1"/>
  <c r="BK16" i="9" s="1"/>
  <c r="CA17" i="9"/>
  <c r="BS16" i="9"/>
  <c r="BS17" i="9" s="1"/>
  <c r="BC15" i="9"/>
  <c r="BC16" i="9" s="1"/>
  <c r="AU15" i="9"/>
  <c r="AU16" i="9"/>
  <c r="O23" i="9" l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O65" i="9" s="1"/>
  <c r="O66" i="9" s="1"/>
  <c r="O67" i="9" s="1"/>
  <c r="O68" i="9" s="1"/>
  <c r="O69" i="9" s="1"/>
  <c r="O70" i="9" s="1"/>
  <c r="O71" i="9" s="1"/>
  <c r="O72" i="9" s="1"/>
  <c r="O73" i="9" s="1"/>
  <c r="O74" i="9" s="1"/>
  <c r="O75" i="9" s="1"/>
  <c r="O76" i="9" s="1"/>
  <c r="O77" i="9" s="1"/>
  <c r="O78" i="9" s="1"/>
  <c r="O79" i="9" s="1"/>
  <c r="O80" i="9" s="1"/>
  <c r="O81" i="9" s="1"/>
  <c r="O82" i="9" s="1"/>
  <c r="O83" i="9" s="1"/>
  <c r="O84" i="9" s="1"/>
  <c r="AE19" i="9"/>
  <c r="AE20" i="9" s="1"/>
  <c r="AE21" i="9" s="1"/>
  <c r="AE22" i="9" s="1"/>
  <c r="AE23" i="9" s="1"/>
  <c r="AE24" i="9" s="1"/>
  <c r="AE25" i="9" s="1"/>
  <c r="AE26" i="9" s="1"/>
  <c r="AE27" i="9" s="1"/>
  <c r="W21" i="9"/>
  <c r="W22" i="9" s="1"/>
  <c r="AM19" i="9"/>
  <c r="AM20" i="9"/>
  <c r="CI17" i="9"/>
  <c r="CI18" i="9" s="1"/>
  <c r="BS18" i="9"/>
  <c r="BK17" i="9"/>
  <c r="AU17" i="9"/>
  <c r="BC17" i="9"/>
  <c r="BC18" i="9"/>
  <c r="CA18" i="9"/>
  <c r="AE28" i="9" l="1"/>
  <c r="AE29" i="9" s="1"/>
  <c r="AE30" i="9" s="1"/>
  <c r="AE31" i="9" s="1"/>
  <c r="AE32" i="9" s="1"/>
  <c r="W23" i="9"/>
  <c r="W24" i="9" s="1"/>
  <c r="AM21" i="9"/>
  <c r="S72" i="9"/>
  <c r="S83" i="9"/>
  <c r="S26" i="9"/>
  <c r="S32" i="9"/>
  <c r="S54" i="9"/>
  <c r="S65" i="9"/>
  <c r="S35" i="9"/>
  <c r="S48" i="9"/>
  <c r="S70" i="9"/>
  <c r="S18" i="9"/>
  <c r="S20" i="9"/>
  <c r="S41" i="9"/>
  <c r="S64" i="9"/>
  <c r="S75" i="9"/>
  <c r="S12" i="9"/>
  <c r="S23" i="9"/>
  <c r="S33" i="9"/>
  <c r="S56" i="9"/>
  <c r="S67" i="9"/>
  <c r="S78" i="9"/>
  <c r="S80" i="9"/>
  <c r="S17" i="9"/>
  <c r="S28" i="9"/>
  <c r="S38" i="9"/>
  <c r="S49" i="9"/>
  <c r="S40" i="9"/>
  <c r="S51" i="9"/>
  <c r="S62" i="9"/>
  <c r="S73" i="9"/>
  <c r="S10" i="9"/>
  <c r="S43" i="9"/>
  <c r="S25" i="9"/>
  <c r="S46" i="9"/>
  <c r="S59" i="9"/>
  <c r="S81" i="9"/>
  <c r="S84" i="9"/>
  <c r="S31" i="9"/>
  <c r="S57" i="9"/>
  <c r="S15" i="9"/>
  <c r="S69" i="9"/>
  <c r="S58" i="9"/>
  <c r="S47" i="9"/>
  <c r="S36" i="9"/>
  <c r="S30" i="9"/>
  <c r="S19" i="9"/>
  <c r="S82" i="9"/>
  <c r="S71" i="9"/>
  <c r="S37" i="9"/>
  <c r="S27" i="9"/>
  <c r="S16" i="9"/>
  <c r="S79" i="9"/>
  <c r="S76" i="9"/>
  <c r="S61" i="9"/>
  <c r="S50" i="9"/>
  <c r="S39" i="9"/>
  <c r="S29" i="9"/>
  <c r="S60" i="9"/>
  <c r="S53" i="9"/>
  <c r="S52" i="9"/>
  <c r="S77" i="9"/>
  <c r="S66" i="9"/>
  <c r="S55" i="9"/>
  <c r="S44" i="9"/>
  <c r="S22" i="9"/>
  <c r="S74" i="9"/>
  <c r="S14" i="9"/>
  <c r="S42" i="9"/>
  <c r="S21" i="9"/>
  <c r="S45" i="9"/>
  <c r="S34" i="9"/>
  <c r="S24" i="9"/>
  <c r="S13" i="9"/>
  <c r="S68" i="9"/>
  <c r="S11" i="9"/>
  <c r="S63" i="9"/>
  <c r="BS19" i="9"/>
  <c r="CA19" i="9"/>
  <c r="BK18" i="9"/>
  <c r="AU18" i="9"/>
  <c r="BC19" i="9"/>
  <c r="BC20" i="9" s="1"/>
  <c r="BC21" i="9" s="1"/>
  <c r="BC22" i="9" s="1"/>
  <c r="BC23" i="9" s="1"/>
  <c r="BC24" i="9" s="1"/>
  <c r="BC25" i="9" s="1"/>
  <c r="BC26" i="9" s="1"/>
  <c r="BC27" i="9" s="1"/>
  <c r="BC28" i="9" s="1"/>
  <c r="BC29" i="9" s="1"/>
  <c r="BC30" i="9" s="1"/>
  <c r="BC31" i="9" s="1"/>
  <c r="BC32" i="9" s="1"/>
  <c r="CI19" i="9"/>
  <c r="W25" i="9" l="1"/>
  <c r="W26" i="9" s="1"/>
  <c r="W27" i="9" s="1"/>
  <c r="W28" i="9" s="1"/>
  <c r="W29" i="9" s="1"/>
  <c r="W30" i="9" s="1"/>
  <c r="W31" i="9" s="1"/>
  <c r="W32" i="9" s="1"/>
  <c r="W33" i="9" s="1"/>
  <c r="AE33" i="9"/>
  <c r="AE34" i="9" s="1"/>
  <c r="AI34" i="9" s="1"/>
  <c r="AI17" i="9"/>
  <c r="AI27" i="9"/>
  <c r="AI11" i="9"/>
  <c r="AI30" i="9"/>
  <c r="AI22" i="9"/>
  <c r="AI14" i="9"/>
  <c r="AI25" i="9"/>
  <c r="AI19" i="9"/>
  <c r="AI26" i="9"/>
  <c r="AI18" i="9"/>
  <c r="AI10" i="9"/>
  <c r="BC33" i="9"/>
  <c r="BC34" i="9" s="1"/>
  <c r="BC35" i="9" s="1"/>
  <c r="BC36" i="9" s="1"/>
  <c r="BC37" i="9" s="1"/>
  <c r="BC38" i="9" s="1"/>
  <c r="BC39" i="9" s="1"/>
  <c r="BC40" i="9" s="1"/>
  <c r="BC41" i="9" s="1"/>
  <c r="BC42" i="9" s="1"/>
  <c r="BC43" i="9" s="1"/>
  <c r="BC44" i="9" s="1"/>
  <c r="BC45" i="9" s="1"/>
  <c r="BC46" i="9" s="1"/>
  <c r="BC47" i="9" s="1"/>
  <c r="BC48" i="9" s="1"/>
  <c r="BC49" i="9" s="1"/>
  <c r="BC50" i="9" s="1"/>
  <c r="BC51" i="9" s="1"/>
  <c r="BC52" i="9" s="1"/>
  <c r="BC53" i="9" s="1"/>
  <c r="BC54" i="9" s="1"/>
  <c r="BC55" i="9" s="1"/>
  <c r="BC56" i="9" s="1"/>
  <c r="BC57" i="9" s="1"/>
  <c r="BC58" i="9" s="1"/>
  <c r="BC59" i="9" s="1"/>
  <c r="BC60" i="9" s="1"/>
  <c r="BC61" i="9" s="1"/>
  <c r="BC62" i="9" s="1"/>
  <c r="BC63" i="9" s="1"/>
  <c r="BC64" i="9" s="1"/>
  <c r="BC65" i="9" s="1"/>
  <c r="BC66" i="9" s="1"/>
  <c r="BC67" i="9" s="1"/>
  <c r="BC68" i="9" s="1"/>
  <c r="BC69" i="9" s="1"/>
  <c r="BC70" i="9" s="1"/>
  <c r="BC71" i="9" s="1"/>
  <c r="BC72" i="9" s="1"/>
  <c r="BC73" i="9" s="1"/>
  <c r="AI9" i="9"/>
  <c r="AI29" i="9"/>
  <c r="AI21" i="9"/>
  <c r="AI13" i="9"/>
  <c r="AI31" i="9"/>
  <c r="AI23" i="9"/>
  <c r="AI15" i="9"/>
  <c r="AI32" i="9"/>
  <c r="AI28" i="9"/>
  <c r="AI24" i="9"/>
  <c r="AI20" i="9"/>
  <c r="AI16" i="9"/>
  <c r="AI12" i="9"/>
  <c r="AM22" i="9"/>
  <c r="AM23" i="9" s="1"/>
  <c r="AM24" i="9" s="1"/>
  <c r="AM25" i="9" s="1"/>
  <c r="AM26" i="9" s="1"/>
  <c r="AM27" i="9" s="1"/>
  <c r="AM28" i="9" s="1"/>
  <c r="AM29" i="9" s="1"/>
  <c r="AM30" i="9" s="1"/>
  <c r="AM31" i="9" s="1"/>
  <c r="AM32" i="9" s="1"/>
  <c r="AM33" i="9" s="1"/>
  <c r="AM34" i="9" s="1"/>
  <c r="AM35" i="9" s="1"/>
  <c r="AM36" i="9" s="1"/>
  <c r="AM37" i="9" s="1"/>
  <c r="AM38" i="9" s="1"/>
  <c r="AM39" i="9" s="1"/>
  <c r="AM40" i="9" s="1"/>
  <c r="AM41" i="9" s="1"/>
  <c r="AM42" i="9" s="1"/>
  <c r="AM43" i="9" s="1"/>
  <c r="AM44" i="9" s="1"/>
  <c r="AM45" i="9" s="1"/>
  <c r="AM46" i="9" s="1"/>
  <c r="AM47" i="9" s="1"/>
  <c r="AM48" i="9" s="1"/>
  <c r="AM49" i="9" s="1"/>
  <c r="AM50" i="9" s="1"/>
  <c r="AM51" i="9" s="1"/>
  <c r="AM52" i="9" s="1"/>
  <c r="AM53" i="9" s="1"/>
  <c r="AM54" i="9" s="1"/>
  <c r="AM55" i="9" s="1"/>
  <c r="AM56" i="9" s="1"/>
  <c r="AM57" i="9" s="1"/>
  <c r="AM58" i="9" s="1"/>
  <c r="AM59" i="9" s="1"/>
  <c r="AM60" i="9" s="1"/>
  <c r="AM61" i="9" s="1"/>
  <c r="AM62" i="9" s="1"/>
  <c r="AM63" i="9" s="1"/>
  <c r="AM64" i="9" s="1"/>
  <c r="AM65" i="9" s="1"/>
  <c r="AM66" i="9" s="1"/>
  <c r="AM67" i="9" s="1"/>
  <c r="AM68" i="9" s="1"/>
  <c r="AM69" i="9" s="1"/>
  <c r="AM70" i="9" s="1"/>
  <c r="AM71" i="9" s="1"/>
  <c r="AM72" i="9" s="1"/>
  <c r="AM73" i="9" s="1"/>
  <c r="AM74" i="9" s="1"/>
  <c r="AM75" i="9" s="1"/>
  <c r="AM76" i="9" s="1"/>
  <c r="AM77" i="9" s="1"/>
  <c r="AM78" i="9" s="1"/>
  <c r="AM79" i="9" s="1"/>
  <c r="AM80" i="9" s="1"/>
  <c r="AM81" i="9" s="1"/>
  <c r="AM82" i="9" s="1"/>
  <c r="AM83" i="9" s="1"/>
  <c r="AM84" i="9" s="1"/>
  <c r="AU19" i="9"/>
  <c r="AA11" i="9"/>
  <c r="AA9" i="9"/>
  <c r="BS20" i="9"/>
  <c r="BG17" i="9"/>
  <c r="BG15" i="9"/>
  <c r="BG12" i="9"/>
  <c r="BG10" i="9"/>
  <c r="BG11" i="9"/>
  <c r="BG9" i="9"/>
  <c r="BG18" i="9"/>
  <c r="BG14" i="9"/>
  <c r="BG13" i="9"/>
  <c r="BG16" i="9"/>
  <c r="AA12" i="9"/>
  <c r="AA17" i="9"/>
  <c r="AA13" i="9"/>
  <c r="AA15" i="9"/>
  <c r="AA10" i="9"/>
  <c r="AA18" i="9"/>
  <c r="AA14" i="9"/>
  <c r="AA16" i="9"/>
  <c r="BG29" i="9"/>
  <c r="BG32" i="9"/>
  <c r="BG21" i="9"/>
  <c r="BG31" i="9"/>
  <c r="BG60" i="9"/>
  <c r="BG25" i="9"/>
  <c r="BG42" i="9"/>
  <c r="BG27" i="9"/>
  <c r="BG46" i="9"/>
  <c r="BG59" i="9"/>
  <c r="BG49" i="9"/>
  <c r="BG37" i="9"/>
  <c r="BG26" i="9"/>
  <c r="BG24" i="9"/>
  <c r="BG64" i="9"/>
  <c r="BG23" i="9"/>
  <c r="BG63" i="9"/>
  <c r="BG33" i="9"/>
  <c r="BG50" i="9"/>
  <c r="BG20" i="9"/>
  <c r="BG19" i="9"/>
  <c r="BG48" i="9"/>
  <c r="BG40" i="9"/>
  <c r="BG47" i="9"/>
  <c r="BG30" i="9"/>
  <c r="BG45" i="9"/>
  <c r="BG28" i="9"/>
  <c r="BG67" i="9"/>
  <c r="BG51" i="9"/>
  <c r="BG22" i="9"/>
  <c r="AA23" i="9"/>
  <c r="AA21" i="9"/>
  <c r="AA20" i="9"/>
  <c r="AA31" i="9"/>
  <c r="AA25" i="9"/>
  <c r="AA19" i="9"/>
  <c r="AA27" i="9"/>
  <c r="AA29" i="9"/>
  <c r="AA28" i="9"/>
  <c r="AA30" i="9"/>
  <c r="AA32" i="9"/>
  <c r="AA26" i="9"/>
  <c r="AA22" i="9"/>
  <c r="AA24" i="9"/>
  <c r="CI20" i="9"/>
  <c r="BK19" i="9"/>
  <c r="BK20" i="9" s="1"/>
  <c r="BK21" i="9" s="1"/>
  <c r="CA20" i="9"/>
  <c r="CA21" i="9" s="1"/>
  <c r="CA22" i="9" s="1"/>
  <c r="CA23" i="9" s="1"/>
  <c r="CA24" i="9" s="1"/>
  <c r="CA25" i="9" s="1"/>
  <c r="CA26" i="9" s="1"/>
  <c r="CA27" i="9" s="1"/>
  <c r="CA28" i="9" s="1"/>
  <c r="CA29" i="9" s="1"/>
  <c r="CA30" i="9" s="1"/>
  <c r="CA31" i="9" s="1"/>
  <c r="CA32" i="9" s="1"/>
  <c r="BG66" i="9" l="1"/>
  <c r="BG71" i="9"/>
  <c r="BG69" i="9"/>
  <c r="BG61" i="9"/>
  <c r="BG70" i="9"/>
  <c r="BG72" i="9"/>
  <c r="BC74" i="9"/>
  <c r="W34" i="9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AA78" i="9"/>
  <c r="AA60" i="9"/>
  <c r="AA49" i="9"/>
  <c r="AA48" i="9"/>
  <c r="AA74" i="9"/>
  <c r="AA40" i="9"/>
  <c r="AA69" i="9"/>
  <c r="AA62" i="9"/>
  <c r="AA58" i="9"/>
  <c r="AA47" i="9"/>
  <c r="AA59" i="9"/>
  <c r="AA64" i="9"/>
  <c r="AA67" i="9"/>
  <c r="AA84" i="9"/>
  <c r="AA38" i="9"/>
  <c r="AA33" i="9"/>
  <c r="AA35" i="9"/>
  <c r="AA42" i="9"/>
  <c r="AA37" i="9"/>
  <c r="AA39" i="9"/>
  <c r="AA57" i="9"/>
  <c r="AA36" i="9"/>
  <c r="AA43" i="9"/>
  <c r="AA45" i="9"/>
  <c r="AA44" i="9"/>
  <c r="AA56" i="9"/>
  <c r="AA63" i="9"/>
  <c r="AA34" i="9"/>
  <c r="AA70" i="9"/>
  <c r="AA66" i="9"/>
  <c r="AA46" i="9"/>
  <c r="AA55" i="9"/>
  <c r="AA81" i="9"/>
  <c r="AA75" i="9"/>
  <c r="AA80" i="9"/>
  <c r="BG52" i="9"/>
  <c r="BG53" i="9"/>
  <c r="BG39" i="9"/>
  <c r="BG38" i="9"/>
  <c r="BG68" i="9"/>
  <c r="BG54" i="9"/>
  <c r="BG41" i="9"/>
  <c r="BG36" i="9"/>
  <c r="BG57" i="9"/>
  <c r="BG65" i="9"/>
  <c r="BG58" i="9"/>
  <c r="BG34" i="9"/>
  <c r="BG35" i="9"/>
  <c r="BG43" i="9"/>
  <c r="BG55" i="9"/>
  <c r="BG73" i="9"/>
  <c r="BG62" i="9"/>
  <c r="BG56" i="9"/>
  <c r="BG44" i="9"/>
  <c r="AE35" i="9"/>
  <c r="CA33" i="9"/>
  <c r="CA34" i="9" s="1"/>
  <c r="CA35" i="9" s="1"/>
  <c r="CA36" i="9" s="1"/>
  <c r="CA37" i="9" s="1"/>
  <c r="CA38" i="9" s="1"/>
  <c r="CA39" i="9" s="1"/>
  <c r="CA40" i="9" s="1"/>
  <c r="CA41" i="9" s="1"/>
  <c r="CA42" i="9" s="1"/>
  <c r="CA43" i="9" s="1"/>
  <c r="CA44" i="9" s="1"/>
  <c r="CA45" i="9" s="1"/>
  <c r="CA46" i="9" s="1"/>
  <c r="CA47" i="9" s="1"/>
  <c r="CA48" i="9" s="1"/>
  <c r="CA49" i="9" s="1"/>
  <c r="CA50" i="9" s="1"/>
  <c r="CA51" i="9" s="1"/>
  <c r="CA52" i="9" s="1"/>
  <c r="CA53" i="9" s="1"/>
  <c r="CA54" i="9" s="1"/>
  <c r="CA55" i="9" s="1"/>
  <c r="CA56" i="9" s="1"/>
  <c r="CA57" i="9" s="1"/>
  <c r="CA58" i="9" s="1"/>
  <c r="CA59" i="9" s="1"/>
  <c r="CA60" i="9" s="1"/>
  <c r="CA61" i="9" s="1"/>
  <c r="CA62" i="9" s="1"/>
  <c r="CA63" i="9" s="1"/>
  <c r="CA64" i="9" s="1"/>
  <c r="CA65" i="9" s="1"/>
  <c r="CA66" i="9" s="1"/>
  <c r="CA67" i="9" s="1"/>
  <c r="CA68" i="9" s="1"/>
  <c r="CA69" i="9" s="1"/>
  <c r="CA70" i="9" s="1"/>
  <c r="CA71" i="9" s="1"/>
  <c r="CA72" i="9" s="1"/>
  <c r="CA73" i="9" s="1"/>
  <c r="BG74" i="9"/>
  <c r="BC75" i="9"/>
  <c r="AQ77" i="9"/>
  <c r="AQ82" i="9"/>
  <c r="AQ83" i="9"/>
  <c r="AQ78" i="9"/>
  <c r="AQ79" i="9"/>
  <c r="AQ76" i="9"/>
  <c r="AQ84" i="9"/>
  <c r="AQ75" i="9"/>
  <c r="AQ81" i="9"/>
  <c r="AQ80" i="9"/>
  <c r="AQ9" i="9"/>
  <c r="CI21" i="9"/>
  <c r="CI22" i="9" s="1"/>
  <c r="CI23" i="9" s="1"/>
  <c r="CI24" i="9" s="1"/>
  <c r="CI25" i="9" s="1"/>
  <c r="CI26" i="9" s="1"/>
  <c r="CI27" i="9" s="1"/>
  <c r="CI28" i="9" s="1"/>
  <c r="CI29" i="9" s="1"/>
  <c r="CI30" i="9" s="1"/>
  <c r="CI31" i="9" s="1"/>
  <c r="CI32" i="9" s="1"/>
  <c r="S9" i="9"/>
  <c r="AU20" i="9"/>
  <c r="AQ10" i="9"/>
  <c r="BK22" i="9"/>
  <c r="BS21" i="9"/>
  <c r="BS22" i="9" s="1"/>
  <c r="BS23" i="9" s="1"/>
  <c r="BS24" i="9" s="1"/>
  <c r="BS25" i="9" s="1"/>
  <c r="BS26" i="9" s="1"/>
  <c r="BS27" i="9" s="1"/>
  <c r="BS28" i="9" s="1"/>
  <c r="BS29" i="9" s="1"/>
  <c r="BS30" i="9" s="1"/>
  <c r="BS31" i="9" s="1"/>
  <c r="BS32" i="9" s="1"/>
  <c r="CE16" i="9"/>
  <c r="CE15" i="9"/>
  <c r="CE9" i="9"/>
  <c r="CE10" i="9"/>
  <c r="CE12" i="9"/>
  <c r="CE14" i="9"/>
  <c r="CE18" i="9"/>
  <c r="CE17" i="9"/>
  <c r="CE13" i="9"/>
  <c r="CE21" i="9"/>
  <c r="CE24" i="9"/>
  <c r="CE31" i="9"/>
  <c r="CE45" i="9"/>
  <c r="CE33" i="9"/>
  <c r="CE48" i="9"/>
  <c r="CE23" i="9"/>
  <c r="CE52" i="9"/>
  <c r="CE19" i="9"/>
  <c r="CE29" i="9"/>
  <c r="CE40" i="9"/>
  <c r="CE27" i="9"/>
  <c r="CE54" i="9"/>
  <c r="CE30" i="9"/>
  <c r="CE58" i="9"/>
  <c r="CE22" i="9"/>
  <c r="CE32" i="9"/>
  <c r="CE42" i="9"/>
  <c r="CE25" i="9"/>
  <c r="CE50" i="9"/>
  <c r="CE28" i="9"/>
  <c r="CE65" i="9"/>
  <c r="CE26" i="9"/>
  <c r="CE49" i="9"/>
  <c r="CE20" i="9"/>
  <c r="CE55" i="9"/>
  <c r="CE67" i="9"/>
  <c r="CU9" i="2"/>
  <c r="AA83" i="9" l="1"/>
  <c r="AA76" i="9"/>
  <c r="AA65" i="9"/>
  <c r="AA73" i="9"/>
  <c r="AA71" i="9"/>
  <c r="AA82" i="9"/>
  <c r="AA52" i="9"/>
  <c r="AA68" i="9"/>
  <c r="AA72" i="9"/>
  <c r="AA50" i="9"/>
  <c r="AA51" i="9"/>
  <c r="AA77" i="9"/>
  <c r="AA53" i="9"/>
  <c r="AA54" i="9"/>
  <c r="AA61" i="9"/>
  <c r="AA41" i="9"/>
  <c r="AC9" i="9" s="1"/>
  <c r="AA79" i="9"/>
  <c r="CE71" i="9"/>
  <c r="CE72" i="9"/>
  <c r="CE62" i="9"/>
  <c r="CE64" i="9"/>
  <c r="CE69" i="9"/>
  <c r="CE68" i="9"/>
  <c r="CE60" i="9"/>
  <c r="CE43" i="9"/>
  <c r="CE39" i="9"/>
  <c r="CE51" i="9"/>
  <c r="CE57" i="9"/>
  <c r="CE41" i="9"/>
  <c r="CE35" i="9"/>
  <c r="CE37" i="9"/>
  <c r="CE47" i="9"/>
  <c r="CE56" i="9"/>
  <c r="CE46" i="9"/>
  <c r="CE63" i="9"/>
  <c r="CE34" i="9"/>
  <c r="CE36" i="9"/>
  <c r="CE38" i="9"/>
  <c r="CE44" i="9"/>
  <c r="CE53" i="9"/>
  <c r="CE66" i="9"/>
  <c r="CE70" i="9"/>
  <c r="CE59" i="9"/>
  <c r="CE61" i="9"/>
  <c r="AD9" i="9"/>
  <c r="AE36" i="9"/>
  <c r="AI35" i="9"/>
  <c r="AI36" i="9"/>
  <c r="BS33" i="9"/>
  <c r="BS34" i="9" s="1"/>
  <c r="BS35" i="9" s="1"/>
  <c r="BS36" i="9" s="1"/>
  <c r="BS37" i="9" s="1"/>
  <c r="BS38" i="9" s="1"/>
  <c r="BS39" i="9" s="1"/>
  <c r="BS40" i="9" s="1"/>
  <c r="BS41" i="9" s="1"/>
  <c r="BS42" i="9" s="1"/>
  <c r="BS43" i="9" s="1"/>
  <c r="BS44" i="9" s="1"/>
  <c r="BS45" i="9" s="1"/>
  <c r="BS46" i="9" s="1"/>
  <c r="BS47" i="9" s="1"/>
  <c r="BS48" i="9" s="1"/>
  <c r="BS49" i="9" s="1"/>
  <c r="BS50" i="9" s="1"/>
  <c r="BS51" i="9" s="1"/>
  <c r="BS52" i="9" s="1"/>
  <c r="BS53" i="9" s="1"/>
  <c r="BS54" i="9" s="1"/>
  <c r="BS55" i="9" s="1"/>
  <c r="BS56" i="9" s="1"/>
  <c r="BS57" i="9" s="1"/>
  <c r="BS58" i="9" s="1"/>
  <c r="BS59" i="9" s="1"/>
  <c r="BS60" i="9" s="1"/>
  <c r="BS61" i="9" s="1"/>
  <c r="BS62" i="9" s="1"/>
  <c r="BS63" i="9" s="1"/>
  <c r="BS64" i="9" s="1"/>
  <c r="BS65" i="9" s="1"/>
  <c r="BS66" i="9" s="1"/>
  <c r="BS67" i="9" s="1"/>
  <c r="BS68" i="9" s="1"/>
  <c r="BS69" i="9" s="1"/>
  <c r="BS70" i="9" s="1"/>
  <c r="BS71" i="9" s="1"/>
  <c r="BS72" i="9" s="1"/>
  <c r="BS73" i="9" s="1"/>
  <c r="CI33" i="9"/>
  <c r="CI34" i="9" s="1"/>
  <c r="CI35" i="9" s="1"/>
  <c r="CI36" i="9" s="1"/>
  <c r="CI37" i="9" s="1"/>
  <c r="CI38" i="9" s="1"/>
  <c r="CI39" i="9" s="1"/>
  <c r="CI40" i="9" s="1"/>
  <c r="CI41" i="9" s="1"/>
  <c r="CI42" i="9" s="1"/>
  <c r="CI43" i="9" s="1"/>
  <c r="CI44" i="9" s="1"/>
  <c r="CI45" i="9" s="1"/>
  <c r="CI46" i="9" s="1"/>
  <c r="CI47" i="9" s="1"/>
  <c r="CI48" i="9" s="1"/>
  <c r="CI49" i="9" s="1"/>
  <c r="CI50" i="9" s="1"/>
  <c r="CI51" i="9" s="1"/>
  <c r="CI52" i="9" s="1"/>
  <c r="CI53" i="9" s="1"/>
  <c r="CI54" i="9" s="1"/>
  <c r="CI55" i="9" s="1"/>
  <c r="CI56" i="9" s="1"/>
  <c r="CI57" i="9" s="1"/>
  <c r="CI58" i="9" s="1"/>
  <c r="CI59" i="9" s="1"/>
  <c r="CI60" i="9" s="1"/>
  <c r="CI61" i="9" s="1"/>
  <c r="CI62" i="9" s="1"/>
  <c r="CI63" i="9" s="1"/>
  <c r="CI64" i="9" s="1"/>
  <c r="CI65" i="9" s="1"/>
  <c r="CI66" i="9" s="1"/>
  <c r="CI67" i="9" s="1"/>
  <c r="CI68" i="9" s="1"/>
  <c r="CI69" i="9" s="1"/>
  <c r="CI70" i="9" s="1"/>
  <c r="CI71" i="9" s="1"/>
  <c r="CI72" i="9" s="1"/>
  <c r="CI73" i="9" s="1"/>
  <c r="CA74" i="9"/>
  <c r="BC76" i="9"/>
  <c r="BG76" i="9"/>
  <c r="BG75" i="9"/>
  <c r="CE73" i="9"/>
  <c r="CI74" i="9"/>
  <c r="BS74" i="9"/>
  <c r="CM32" i="9"/>
  <c r="CM73" i="9"/>
  <c r="CM41" i="9"/>
  <c r="CM67" i="9"/>
  <c r="CM43" i="9"/>
  <c r="CM52" i="9"/>
  <c r="CM20" i="9"/>
  <c r="CM74" i="9"/>
  <c r="CM72" i="9"/>
  <c r="CM35" i="9"/>
  <c r="CM38" i="9"/>
  <c r="CM10" i="9"/>
  <c r="CM11" i="9"/>
  <c r="CM12" i="9"/>
  <c r="CM68" i="9"/>
  <c r="CM61" i="9"/>
  <c r="CM44" i="9"/>
  <c r="CM70" i="9"/>
  <c r="CM21" i="9"/>
  <c r="CM54" i="9"/>
  <c r="CM29" i="9"/>
  <c r="CM58" i="9"/>
  <c r="CM71" i="9"/>
  <c r="CM56" i="9"/>
  <c r="CM62" i="9"/>
  <c r="CM37" i="9"/>
  <c r="CM27" i="9"/>
  <c r="CM46" i="9"/>
  <c r="CM19" i="9"/>
  <c r="CM57" i="9"/>
  <c r="CM36" i="9"/>
  <c r="CM17" i="9"/>
  <c r="CM16" i="9"/>
  <c r="CM14" i="9"/>
  <c r="CM26" i="9"/>
  <c r="CM22" i="9"/>
  <c r="CM28" i="9"/>
  <c r="CM60" i="9"/>
  <c r="CM66" i="9"/>
  <c r="CM24" i="9"/>
  <c r="CM25" i="9"/>
  <c r="CM55" i="9"/>
  <c r="CM47" i="9"/>
  <c r="CM59" i="9"/>
  <c r="CM50" i="9"/>
  <c r="CM31" i="9"/>
  <c r="CM23" i="9"/>
  <c r="CM39" i="9"/>
  <c r="CM30" i="9"/>
  <c r="CM65" i="9"/>
  <c r="CM48" i="9"/>
  <c r="CM40" i="9"/>
  <c r="CM42" i="9"/>
  <c r="CM45" i="9"/>
  <c r="CM69" i="9"/>
  <c r="CM49" i="9"/>
  <c r="CM34" i="9"/>
  <c r="CM63" i="9"/>
  <c r="CM64" i="9"/>
  <c r="CM53" i="9"/>
  <c r="CM51" i="9"/>
  <c r="CM33" i="9"/>
  <c r="CM18" i="9"/>
  <c r="CM15" i="9"/>
  <c r="CM13" i="9"/>
  <c r="BW9" i="9"/>
  <c r="BW13" i="9"/>
  <c r="BW11" i="9"/>
  <c r="BW10" i="9"/>
  <c r="BW12" i="9"/>
  <c r="BW14" i="9"/>
  <c r="BW19" i="9"/>
  <c r="BW27" i="9"/>
  <c r="BW56" i="9"/>
  <c r="BW28" i="9"/>
  <c r="BW23" i="9"/>
  <c r="BW39" i="9"/>
  <c r="BW25" i="9"/>
  <c r="BW49" i="9"/>
  <c r="BW32" i="9"/>
  <c r="BW53" i="9"/>
  <c r="BW20" i="9"/>
  <c r="BW36" i="9"/>
  <c r="BW21" i="9"/>
  <c r="BW31" i="9"/>
  <c r="BW22" i="9"/>
  <c r="BW26" i="9"/>
  <c r="BW29" i="9"/>
  <c r="BW24" i="9"/>
  <c r="BW34" i="9"/>
  <c r="BW16" i="9"/>
  <c r="BW18" i="9"/>
  <c r="BW15" i="9"/>
  <c r="BW17" i="9"/>
  <c r="AU21" i="9"/>
  <c r="AU22" i="9" s="1"/>
  <c r="AU23" i="9" s="1"/>
  <c r="AU24" i="9" s="1"/>
  <c r="AU25" i="9" s="1"/>
  <c r="AU26" i="9" s="1"/>
  <c r="AU27" i="9" s="1"/>
  <c r="AU28" i="9" s="1"/>
  <c r="AU29" i="9" s="1"/>
  <c r="AU30" i="9" s="1"/>
  <c r="AU31" i="9" s="1"/>
  <c r="AU32" i="9" s="1"/>
  <c r="BW57" i="9"/>
  <c r="BW62" i="9"/>
  <c r="BW41" i="9"/>
  <c r="BK23" i="9"/>
  <c r="BW61" i="9"/>
  <c r="BW58" i="9"/>
  <c r="BW70" i="9"/>
  <c r="BW30" i="9"/>
  <c r="BW65" i="9"/>
  <c r="BW43" i="9"/>
  <c r="V9" i="9"/>
  <c r="U9" i="9"/>
  <c r="BW42" i="9" l="1"/>
  <c r="BW52" i="9"/>
  <c r="BW69" i="9"/>
  <c r="BW60" i="9"/>
  <c r="BW55" i="9"/>
  <c r="BW38" i="9"/>
  <c r="BW51" i="9"/>
  <c r="BW71" i="9"/>
  <c r="BW67" i="9"/>
  <c r="BW46" i="9"/>
  <c r="BW35" i="9"/>
  <c r="BW50" i="9"/>
  <c r="BW68" i="9"/>
  <c r="BW64" i="9"/>
  <c r="BW66" i="9"/>
  <c r="BW48" i="9"/>
  <c r="BW54" i="9"/>
  <c r="BW72" i="9"/>
  <c r="BW63" i="9"/>
  <c r="BW59" i="9"/>
  <c r="BW33" i="9"/>
  <c r="BW37" i="9"/>
  <c r="BW40" i="9"/>
  <c r="BW47" i="9"/>
  <c r="BW45" i="9"/>
  <c r="BW44" i="9"/>
  <c r="AE37" i="9"/>
  <c r="AU33" i="9"/>
  <c r="AU34" i="9" s="1"/>
  <c r="AU35" i="9" s="1"/>
  <c r="AU36" i="9" s="1"/>
  <c r="AU37" i="9" s="1"/>
  <c r="AU38" i="9" s="1"/>
  <c r="AU39" i="9" s="1"/>
  <c r="AU40" i="9" s="1"/>
  <c r="AU41" i="9" s="1"/>
  <c r="AU42" i="9" s="1"/>
  <c r="AU43" i="9" s="1"/>
  <c r="AU44" i="9" s="1"/>
  <c r="AU45" i="9" s="1"/>
  <c r="AU46" i="9" s="1"/>
  <c r="AU47" i="9" s="1"/>
  <c r="AU48" i="9" s="1"/>
  <c r="AU49" i="9" s="1"/>
  <c r="AU50" i="9" s="1"/>
  <c r="AU51" i="9" s="1"/>
  <c r="AU52" i="9" s="1"/>
  <c r="AU53" i="9" s="1"/>
  <c r="AU54" i="9" s="1"/>
  <c r="AU55" i="9" s="1"/>
  <c r="AU56" i="9" s="1"/>
  <c r="AU57" i="9" s="1"/>
  <c r="AU58" i="9" s="1"/>
  <c r="AU59" i="9" s="1"/>
  <c r="AU60" i="9" s="1"/>
  <c r="AU61" i="9" s="1"/>
  <c r="AU62" i="9" s="1"/>
  <c r="AU63" i="9" s="1"/>
  <c r="AU64" i="9" s="1"/>
  <c r="AU65" i="9" s="1"/>
  <c r="AU66" i="9" s="1"/>
  <c r="AU67" i="9" s="1"/>
  <c r="AU68" i="9" s="1"/>
  <c r="AU69" i="9" s="1"/>
  <c r="AU70" i="9" s="1"/>
  <c r="AU71" i="9" s="1"/>
  <c r="AU72" i="9" s="1"/>
  <c r="AU73" i="9" s="1"/>
  <c r="BC77" i="9"/>
  <c r="BW74" i="9"/>
  <c r="CE11" i="9"/>
  <c r="CA75" i="9"/>
  <c r="CE74" i="9"/>
  <c r="CI75" i="9"/>
  <c r="BS75" i="9"/>
  <c r="BW75" i="9" s="1"/>
  <c r="BW73" i="9"/>
  <c r="AQ11" i="9"/>
  <c r="AQ12" i="9"/>
  <c r="AQ13" i="9"/>
  <c r="AQ15" i="9"/>
  <c r="AQ14" i="9"/>
  <c r="AQ17" i="9"/>
  <c r="AQ39" i="9"/>
  <c r="AQ72" i="9"/>
  <c r="AQ38" i="9"/>
  <c r="AQ60" i="9"/>
  <c r="AQ41" i="9"/>
  <c r="AQ35" i="9"/>
  <c r="AQ19" i="9"/>
  <c r="AQ36" i="9"/>
  <c r="AQ23" i="9"/>
  <c r="AQ34" i="9"/>
  <c r="AQ63" i="9"/>
  <c r="AQ56" i="9"/>
  <c r="AQ64" i="9"/>
  <c r="AQ48" i="9"/>
  <c r="AQ65" i="9"/>
  <c r="AQ24" i="9"/>
  <c r="AQ54" i="9"/>
  <c r="AQ33" i="9"/>
  <c r="AQ32" i="9"/>
  <c r="AQ53" i="9"/>
  <c r="AQ40" i="9"/>
  <c r="AQ46" i="9"/>
  <c r="AQ29" i="9"/>
  <c r="AQ61" i="9"/>
  <c r="AQ70" i="9"/>
  <c r="AQ22" i="9"/>
  <c r="AQ45" i="9"/>
  <c r="AQ16" i="9"/>
  <c r="AQ18" i="9"/>
  <c r="AQ20" i="9"/>
  <c r="AQ42" i="9"/>
  <c r="AQ67" i="9"/>
  <c r="AQ58" i="9"/>
  <c r="AQ71" i="9"/>
  <c r="AQ43" i="9"/>
  <c r="AQ26" i="9"/>
  <c r="AQ49" i="9"/>
  <c r="AQ50" i="9"/>
  <c r="AQ28" i="9"/>
  <c r="AQ47" i="9"/>
  <c r="AQ27" i="9"/>
  <c r="AQ73" i="9"/>
  <c r="AQ44" i="9"/>
  <c r="AQ55" i="9"/>
  <c r="AQ59" i="9"/>
  <c r="AQ51" i="9"/>
  <c r="AQ68" i="9"/>
  <c r="AQ52" i="9"/>
  <c r="AQ74" i="9"/>
  <c r="AQ62" i="9"/>
  <c r="AQ69" i="9"/>
  <c r="AQ37" i="9"/>
  <c r="AQ30" i="9"/>
  <c r="AQ66" i="9"/>
  <c r="AQ57" i="9"/>
  <c r="AQ21" i="9"/>
  <c r="AQ31" i="9"/>
  <c r="AQ25" i="9"/>
  <c r="AY9" i="9"/>
  <c r="AY10" i="9"/>
  <c r="AY11" i="9"/>
  <c r="AY12" i="9"/>
  <c r="AY59" i="9"/>
  <c r="AY73" i="9"/>
  <c r="AY19" i="9"/>
  <c r="AY23" i="9"/>
  <c r="AY49" i="9"/>
  <c r="AY28" i="9"/>
  <c r="AY67" i="9"/>
  <c r="AY15" i="9"/>
  <c r="AY41" i="9"/>
  <c r="AY36" i="9"/>
  <c r="AY27" i="9"/>
  <c r="AY30" i="9"/>
  <c r="AY64" i="9"/>
  <c r="AY29" i="9"/>
  <c r="AY22" i="9"/>
  <c r="AY38" i="9"/>
  <c r="AY16" i="9"/>
  <c r="AY45" i="9"/>
  <c r="AY70" i="9"/>
  <c r="AY21" i="9"/>
  <c r="AY65" i="9"/>
  <c r="AY47" i="9"/>
  <c r="AY25" i="9"/>
  <c r="AY32" i="9"/>
  <c r="AY24" i="9"/>
  <c r="AY20" i="9"/>
  <c r="AY18" i="9"/>
  <c r="AY26" i="9"/>
  <c r="AY14" i="9"/>
  <c r="AY71" i="9"/>
  <c r="AY34" i="9"/>
  <c r="AY17" i="9"/>
  <c r="AY31" i="9"/>
  <c r="AY39" i="9"/>
  <c r="AY50" i="9"/>
  <c r="AY66" i="9"/>
  <c r="AY62" i="9"/>
  <c r="AY13" i="9"/>
  <c r="BK24" i="9"/>
  <c r="AY37" i="9" l="1"/>
  <c r="AY51" i="9"/>
  <c r="AY56" i="9"/>
  <c r="AY35" i="9"/>
  <c r="AY42" i="9"/>
  <c r="AY43" i="9"/>
  <c r="AY61" i="9"/>
  <c r="AY63" i="9"/>
  <c r="AY46" i="9"/>
  <c r="AY60" i="9"/>
  <c r="AY72" i="9"/>
  <c r="AY69" i="9"/>
  <c r="AY58" i="9"/>
  <c r="AY48" i="9"/>
  <c r="AY54" i="9"/>
  <c r="AY52" i="9"/>
  <c r="AY40" i="9"/>
  <c r="AY53" i="9"/>
  <c r="AY33" i="9"/>
  <c r="AY44" i="9"/>
  <c r="AY57" i="9"/>
  <c r="AY68" i="9"/>
  <c r="AY55" i="9"/>
  <c r="AU74" i="9"/>
  <c r="AY74" i="9" s="1"/>
  <c r="AE38" i="9"/>
  <c r="AI38" i="9"/>
  <c r="AI37" i="9"/>
  <c r="BS76" i="9"/>
  <c r="BW76" i="9" s="1"/>
  <c r="CI76" i="9"/>
  <c r="CI77" i="9" s="1"/>
  <c r="CA76" i="9"/>
  <c r="CE76" i="9" s="1"/>
  <c r="CM76" i="9"/>
  <c r="CE75" i="9"/>
  <c r="CM75" i="9"/>
  <c r="CI78" i="9"/>
  <c r="CM78" i="9" s="1"/>
  <c r="BG77" i="9"/>
  <c r="BC78" i="9"/>
  <c r="AU75" i="9"/>
  <c r="AT9" i="9"/>
  <c r="AS9" i="9"/>
  <c r="BK25" i="9"/>
  <c r="AE39" i="9" l="1"/>
  <c r="BC79" i="9"/>
  <c r="CI79" i="9"/>
  <c r="CM79" i="9" s="1"/>
  <c r="AY75" i="9"/>
  <c r="AU76" i="9"/>
  <c r="AU77" i="9" s="1"/>
  <c r="BG79" i="9"/>
  <c r="CI80" i="9"/>
  <c r="CA77" i="9"/>
  <c r="BS77" i="9"/>
  <c r="BK26" i="9"/>
  <c r="AY77" i="9" l="1"/>
  <c r="CI81" i="9"/>
  <c r="AE40" i="9"/>
  <c r="AI40" i="9" s="1"/>
  <c r="AI39" i="9"/>
  <c r="CI82" i="9"/>
  <c r="BC80" i="9"/>
  <c r="BG80" i="9"/>
  <c r="BC81" i="9"/>
  <c r="AU78" i="9"/>
  <c r="AY76" i="9"/>
  <c r="BS78" i="9"/>
  <c r="BS79" i="9" s="1"/>
  <c r="CA78" i="9"/>
  <c r="CE77" i="9"/>
  <c r="CM81" i="9"/>
  <c r="CI83" i="9"/>
  <c r="CI84" i="9" s="1"/>
  <c r="BK27" i="9"/>
  <c r="CM83" i="9" l="1"/>
  <c r="CM153" i="9"/>
  <c r="CM82" i="9"/>
  <c r="AE41" i="9"/>
  <c r="CM77" i="9"/>
  <c r="CM80" i="9"/>
  <c r="CA79" i="9"/>
  <c r="CE78" i="9"/>
  <c r="BC82" i="9"/>
  <c r="BC83" i="9" s="1"/>
  <c r="BC84" i="9" s="1"/>
  <c r="CM137" i="9"/>
  <c r="CM84" i="9"/>
  <c r="BS80" i="9"/>
  <c r="AU79" i="9"/>
  <c r="AY78" i="9"/>
  <c r="CM146" i="9"/>
  <c r="CM151" i="9"/>
  <c r="CM149" i="9"/>
  <c r="CM147" i="9"/>
  <c r="CM132" i="9"/>
  <c r="CM154" i="9"/>
  <c r="CM152" i="9"/>
  <c r="CM135" i="9"/>
  <c r="CM140" i="9"/>
  <c r="CM141" i="9"/>
  <c r="CM150" i="9"/>
  <c r="CM130" i="9"/>
  <c r="CM127" i="9"/>
  <c r="CM133" i="9"/>
  <c r="CM128" i="9"/>
  <c r="CM138" i="9"/>
  <c r="CM144" i="9"/>
  <c r="CM155" i="9"/>
  <c r="CM158" i="9"/>
  <c r="CM157" i="9"/>
  <c r="CM131" i="9"/>
  <c r="CM134" i="9"/>
  <c r="CM156" i="9"/>
  <c r="CM136" i="9"/>
  <c r="CM148" i="9"/>
  <c r="CM142" i="9"/>
  <c r="CM145" i="9"/>
  <c r="CM139" i="9"/>
  <c r="CM143" i="9"/>
  <c r="CM129" i="9"/>
  <c r="BK28" i="9"/>
  <c r="BK29" i="9" s="1"/>
  <c r="BK30" i="9" s="1"/>
  <c r="BK31" i="9" s="1"/>
  <c r="BK32" i="9" s="1"/>
  <c r="CO9" i="9" l="1"/>
  <c r="AE42" i="9"/>
  <c r="AI42" i="9" s="1"/>
  <c r="AI41" i="9"/>
  <c r="AY79" i="9"/>
  <c r="BW80" i="9"/>
  <c r="BG78" i="9"/>
  <c r="BG84" i="9"/>
  <c r="BG83" i="9"/>
  <c r="BG81" i="9"/>
  <c r="BG82" i="9"/>
  <c r="BS81" i="9"/>
  <c r="BS82" i="9" s="1"/>
  <c r="BS83" i="9" s="1"/>
  <c r="BS84" i="9" s="1"/>
  <c r="BK33" i="9"/>
  <c r="BK34" i="9" s="1"/>
  <c r="BK35" i="9" s="1"/>
  <c r="BK36" i="9" s="1"/>
  <c r="BK37" i="9" s="1"/>
  <c r="BK38" i="9" s="1"/>
  <c r="BK39" i="9" s="1"/>
  <c r="BK40" i="9" s="1"/>
  <c r="BK41" i="9" s="1"/>
  <c r="BK42" i="9" s="1"/>
  <c r="BK43" i="9" s="1"/>
  <c r="BK44" i="9" s="1"/>
  <c r="BK45" i="9" s="1"/>
  <c r="BK46" i="9" s="1"/>
  <c r="BK47" i="9" s="1"/>
  <c r="BK48" i="9" s="1"/>
  <c r="BK49" i="9" s="1"/>
  <c r="BK50" i="9" s="1"/>
  <c r="BK51" i="9" s="1"/>
  <c r="BK52" i="9" s="1"/>
  <c r="BK53" i="9" s="1"/>
  <c r="BK54" i="9" s="1"/>
  <c r="BK55" i="9" s="1"/>
  <c r="BK56" i="9" s="1"/>
  <c r="BK57" i="9" s="1"/>
  <c r="BK58" i="9" s="1"/>
  <c r="BK59" i="9" s="1"/>
  <c r="BK60" i="9" s="1"/>
  <c r="BK61" i="9" s="1"/>
  <c r="BK62" i="9" s="1"/>
  <c r="BK63" i="9" s="1"/>
  <c r="BK64" i="9" s="1"/>
  <c r="BK65" i="9" s="1"/>
  <c r="BK66" i="9" s="1"/>
  <c r="BK67" i="9" s="1"/>
  <c r="BK68" i="9" s="1"/>
  <c r="BK69" i="9" s="1"/>
  <c r="BK70" i="9" s="1"/>
  <c r="BK71" i="9" s="1"/>
  <c r="BK72" i="9" s="1"/>
  <c r="BK73" i="9" s="1"/>
  <c r="AU80" i="9"/>
  <c r="AU81" i="9" s="1"/>
  <c r="CA80" i="9"/>
  <c r="CA81" i="9" s="1"/>
  <c r="CE79" i="9"/>
  <c r="CP9" i="9"/>
  <c r="BO30" i="9"/>
  <c r="BO38" i="9"/>
  <c r="BO31" i="9"/>
  <c r="BO29" i="9"/>
  <c r="BO50" i="9"/>
  <c r="BO37" i="9"/>
  <c r="BO27" i="9"/>
  <c r="BO41" i="9"/>
  <c r="BO32" i="9"/>
  <c r="BO28" i="9"/>
  <c r="BO21" i="9"/>
  <c r="BO23" i="9"/>
  <c r="BO9" i="9"/>
  <c r="BO10" i="9"/>
  <c r="CZ10" i="9" s="1"/>
  <c r="BO11" i="9"/>
  <c r="CZ11" i="9" s="1"/>
  <c r="BO12" i="9"/>
  <c r="CZ12" i="9" s="1"/>
  <c r="BO14" i="9"/>
  <c r="CZ14" i="9" s="1"/>
  <c r="BO15" i="9"/>
  <c r="CZ15" i="9" s="1"/>
  <c r="BO13" i="9"/>
  <c r="CZ13" i="9" s="1"/>
  <c r="BO18" i="9"/>
  <c r="CZ18" i="9" s="1"/>
  <c r="BO16" i="9"/>
  <c r="CZ16" i="9" s="1"/>
  <c r="BO19" i="9"/>
  <c r="BO17" i="9"/>
  <c r="CZ17" i="9" s="1"/>
  <c r="BO25" i="9"/>
  <c r="BO26" i="9"/>
  <c r="BO24" i="9"/>
  <c r="BO22" i="9"/>
  <c r="BO52" i="9"/>
  <c r="BO55" i="9"/>
  <c r="BO72" i="9"/>
  <c r="BO71" i="9"/>
  <c r="BO65" i="9"/>
  <c r="BO47" i="9" l="1"/>
  <c r="BO43" i="9"/>
  <c r="BO42" i="9"/>
  <c r="BO58" i="9"/>
  <c r="BO69" i="9"/>
  <c r="BO46" i="9"/>
  <c r="BO49" i="9"/>
  <c r="BO39" i="9"/>
  <c r="BO53" i="9"/>
  <c r="BO56" i="9"/>
  <c r="BO45" i="9"/>
  <c r="BO36" i="9"/>
  <c r="BO34" i="9"/>
  <c r="BO59" i="9"/>
  <c r="BO73" i="9"/>
  <c r="BO61" i="9"/>
  <c r="BO68" i="9"/>
  <c r="BO66" i="9"/>
  <c r="BO64" i="9"/>
  <c r="BO51" i="9"/>
  <c r="BO63" i="9"/>
  <c r="BO44" i="9"/>
  <c r="BO33" i="9"/>
  <c r="BO60" i="9"/>
  <c r="BO40" i="9"/>
  <c r="BO57" i="9"/>
  <c r="BO35" i="9"/>
  <c r="BO54" i="9"/>
  <c r="BO48" i="9"/>
  <c r="AE43" i="9"/>
  <c r="BW77" i="9"/>
  <c r="BW79" i="9"/>
  <c r="BW78" i="9"/>
  <c r="BW82" i="9"/>
  <c r="BW84" i="9"/>
  <c r="BW81" i="9"/>
  <c r="BW83" i="9"/>
  <c r="BO67" i="9"/>
  <c r="BO62" i="9"/>
  <c r="BO70" i="9"/>
  <c r="BK74" i="9"/>
  <c r="CA82" i="9"/>
  <c r="CA83" i="9" s="1"/>
  <c r="CA84" i="9" s="1"/>
  <c r="AU82" i="9"/>
  <c r="AU83" i="9" s="1"/>
  <c r="AU84" i="9" s="1"/>
  <c r="BI9" i="9"/>
  <c r="BJ9" i="9"/>
  <c r="L44" i="9"/>
  <c r="AE44" i="9" l="1"/>
  <c r="AE45" i="9" s="1"/>
  <c r="AE46" i="9" s="1"/>
  <c r="AE47" i="9" s="1"/>
  <c r="AE48" i="9" s="1"/>
  <c r="AE49" i="9" s="1"/>
  <c r="AI45" i="9"/>
  <c r="AI43" i="9"/>
  <c r="AY82" i="9"/>
  <c r="AY84" i="9"/>
  <c r="AY80" i="9"/>
  <c r="AY81" i="9"/>
  <c r="AY83" i="9"/>
  <c r="CE80" i="9"/>
  <c r="CE82" i="9"/>
  <c r="CE83" i="9"/>
  <c r="CE81" i="9"/>
  <c r="CE84" i="9"/>
  <c r="BY9" i="9"/>
  <c r="BZ9" i="9"/>
  <c r="BO20" i="9"/>
  <c r="BK75" i="9"/>
  <c r="BO75" i="9" s="1"/>
  <c r="BO74" i="9"/>
  <c r="AI46" i="9" l="1"/>
  <c r="BK76" i="9"/>
  <c r="BK77" i="9" s="1"/>
  <c r="BO77" i="9" s="1"/>
  <c r="CG9" i="9"/>
  <c r="AI47" i="9"/>
  <c r="AI48" i="9"/>
  <c r="AI49" i="9"/>
  <c r="AI44" i="9"/>
  <c r="AI33" i="9"/>
  <c r="AE50" i="9"/>
  <c r="AE51" i="9" s="1"/>
  <c r="AE52" i="9" s="1"/>
  <c r="AE53" i="9" s="1"/>
  <c r="AE54" i="9" s="1"/>
  <c r="AE55" i="9" s="1"/>
  <c r="AE56" i="9" s="1"/>
  <c r="AE57" i="9" s="1"/>
  <c r="AE58" i="9" s="1"/>
  <c r="AE59" i="9" s="1"/>
  <c r="AE60" i="9" s="1"/>
  <c r="AE61" i="9" s="1"/>
  <c r="AE62" i="9" s="1"/>
  <c r="AE63" i="9" s="1"/>
  <c r="AE64" i="9" s="1"/>
  <c r="AE65" i="9" s="1"/>
  <c r="AE66" i="9" s="1"/>
  <c r="AE67" i="9" s="1"/>
  <c r="AE68" i="9" s="1"/>
  <c r="AE69" i="9" s="1"/>
  <c r="AE70" i="9" s="1"/>
  <c r="AE71" i="9" s="1"/>
  <c r="AE72" i="9" s="1"/>
  <c r="AE73" i="9" s="1"/>
  <c r="AE74" i="9" s="1"/>
  <c r="AE75" i="9" s="1"/>
  <c r="AE76" i="9" s="1"/>
  <c r="AE77" i="9" s="1"/>
  <c r="AE78" i="9" s="1"/>
  <c r="AE79" i="9" s="1"/>
  <c r="AE80" i="9" s="1"/>
  <c r="AE81" i="9" s="1"/>
  <c r="AE82" i="9" s="1"/>
  <c r="AE83" i="9" s="1"/>
  <c r="AE84" i="9" s="1"/>
  <c r="CH9" i="9"/>
  <c r="BB9" i="9"/>
  <c r="BO76" i="9"/>
  <c r="BA9" i="9"/>
  <c r="BK78" i="9"/>
  <c r="BK79" i="9" s="1"/>
  <c r="AI67" i="9" l="1"/>
  <c r="AI59" i="9"/>
  <c r="AI58" i="9"/>
  <c r="AI60" i="9"/>
  <c r="AI66" i="9"/>
  <c r="AI64" i="9"/>
  <c r="AI55" i="9"/>
  <c r="AI73" i="9"/>
  <c r="AI71" i="9"/>
  <c r="AI72" i="9"/>
  <c r="AI70" i="9"/>
  <c r="AI61" i="9"/>
  <c r="AI69" i="9"/>
  <c r="AI76" i="9"/>
  <c r="AI57" i="9"/>
  <c r="AI80" i="9"/>
  <c r="AI53" i="9"/>
  <c r="AI63" i="9"/>
  <c r="AI68" i="9"/>
  <c r="AI74" i="9"/>
  <c r="AI75" i="9"/>
  <c r="AI50" i="9"/>
  <c r="AI79" i="9"/>
  <c r="AI65" i="9"/>
  <c r="AI56" i="9"/>
  <c r="AI51" i="9"/>
  <c r="AI54" i="9"/>
  <c r="AI77" i="9"/>
  <c r="AI84" i="9"/>
  <c r="AI78" i="9"/>
  <c r="AI83" i="9"/>
  <c r="AI81" i="9"/>
  <c r="AI82" i="9"/>
  <c r="AI62" i="9"/>
  <c r="AI52" i="9"/>
  <c r="AL9" i="9"/>
  <c r="BO78" i="9"/>
  <c r="BO79" i="9"/>
  <c r="BK80" i="9"/>
  <c r="BK81" i="9" s="1"/>
  <c r="BO80" i="9" l="1"/>
  <c r="AK9" i="9"/>
  <c r="BK82" i="9"/>
  <c r="BK83" i="9" s="1"/>
  <c r="BK84" i="9" s="1"/>
  <c r="BO81" i="9" s="1"/>
  <c r="BO84" i="9" l="1"/>
  <c r="BO83" i="9"/>
  <c r="BO82" i="9"/>
  <c r="BR9" i="9" l="1"/>
  <c r="BQ9" i="9"/>
  <c r="CZ9" i="9" l="1"/>
  <c r="L38" i="9" s="1"/>
  <c r="L35" i="9" l="1"/>
</calcChain>
</file>

<file path=xl/sharedStrings.xml><?xml version="1.0" encoding="utf-8"?>
<sst xmlns="http://schemas.openxmlformats.org/spreadsheetml/2006/main" count="1270" uniqueCount="233">
  <si>
    <t>ELEMENTS</t>
  </si>
  <si>
    <t>EXECUTION</t>
  </si>
  <si>
    <t>DIFFICULTY</t>
  </si>
  <si>
    <t>GROUP</t>
  </si>
  <si>
    <t>SPECIAL REQUIREMENTS</t>
  </si>
  <si>
    <t>BONUS</t>
  </si>
  <si>
    <t>B</t>
  </si>
  <si>
    <t>C</t>
  </si>
  <si>
    <t>D</t>
  </si>
  <si>
    <t>E</t>
  </si>
  <si>
    <t>Judges Section</t>
  </si>
  <si>
    <t>Group Content</t>
  </si>
  <si>
    <t>2 x Grp 1</t>
  </si>
  <si>
    <t>1 = 0.20</t>
  </si>
  <si>
    <t>2 x Grp 2</t>
  </si>
  <si>
    <t>2 = 0.20</t>
  </si>
  <si>
    <t>2 x Grp 3</t>
  </si>
  <si>
    <t>3 = 0.20</t>
  </si>
  <si>
    <t>2 x Grp 4</t>
  </si>
  <si>
    <t>Execution</t>
  </si>
  <si>
    <t>Artistry / Linkage</t>
  </si>
  <si>
    <t>Total Start Value:</t>
  </si>
  <si>
    <t>Total Execution:</t>
  </si>
  <si>
    <t>Gymnast Name:</t>
  </si>
  <si>
    <t>Sex</t>
  </si>
  <si>
    <t>Female</t>
  </si>
  <si>
    <t>Male</t>
  </si>
  <si>
    <t>Club:</t>
  </si>
  <si>
    <t>Straight jump</t>
  </si>
  <si>
    <t xml:space="preserve">Jump ½ turn </t>
  </si>
  <si>
    <t xml:space="preserve">Star jump </t>
  </si>
  <si>
    <t>Tuck jump</t>
  </si>
  <si>
    <t>2 x dynamic 1/2 turns on knees</t>
  </si>
  <si>
    <t>A</t>
  </si>
  <si>
    <t xml:space="preserve">1 leg balance </t>
  </si>
  <si>
    <t xml:space="preserve">Splits (F or S) </t>
  </si>
  <si>
    <r>
      <t>Japana (up to 45</t>
    </r>
    <r>
      <rPr>
        <sz val="10"/>
        <color theme="1"/>
        <rFont val="Calibri"/>
        <family val="2"/>
      </rPr>
      <t>⁰ chest)</t>
    </r>
  </si>
  <si>
    <t>D Shape</t>
  </si>
  <si>
    <t xml:space="preserve">F or B support (lower or push up) </t>
  </si>
  <si>
    <t>F Support turn to B Support</t>
  </si>
  <si>
    <t>Piked V sit (hand supp.)</t>
  </si>
  <si>
    <t>½ lever (1 foot on floor)</t>
  </si>
  <si>
    <t>Shoulder stand (hip supp)</t>
  </si>
  <si>
    <t xml:space="preserve">Forward Roll </t>
  </si>
  <si>
    <t>Back Roll &amp; to straddle</t>
  </si>
  <si>
    <t>Circle (‘teddy bear’) roll</t>
  </si>
  <si>
    <t>Side Roll (various shapes)</t>
  </si>
  <si>
    <t>Egg roll (leg shape optional)</t>
  </si>
  <si>
    <t>Bridge</t>
  </si>
  <si>
    <t>Cartwheel</t>
  </si>
  <si>
    <t>Handstand return to feet</t>
  </si>
  <si>
    <t>Headstand  (leg optional)</t>
  </si>
  <si>
    <t>Split leap / jump (120° )</t>
  </si>
  <si>
    <t xml:space="preserve">Stag leap or jump </t>
  </si>
  <si>
    <t>Cat leap</t>
  </si>
  <si>
    <t xml:space="preserve">Jump full turn </t>
  </si>
  <si>
    <t xml:space="preserve">Scissor jump </t>
  </si>
  <si>
    <t>W jump</t>
  </si>
  <si>
    <t>Arabesque</t>
  </si>
  <si>
    <t>Japana (flat back, chest to floor)</t>
  </si>
  <si>
    <t>Fall to prone push to Front Support</t>
  </si>
  <si>
    <t>Swedish Fall</t>
  </si>
  <si>
    <t>Piked V sit (no supp.)</t>
  </si>
  <si>
    <t xml:space="preserve">1/2 lever shown (straight or straddled) </t>
  </si>
  <si>
    <t>Shoulder stand (no support)</t>
  </si>
  <si>
    <t>F Roll to straddle stand</t>
  </si>
  <si>
    <t xml:space="preserve">Handstand F roll </t>
  </si>
  <si>
    <t>B Roll to pike stand</t>
  </si>
  <si>
    <t>Handstand ½ turn</t>
  </si>
  <si>
    <t>Single Leg Circle</t>
  </si>
  <si>
    <t>Backward walkover</t>
  </si>
  <si>
    <r>
      <t>Cartwheel ¼ turn in (Front to Back)</t>
    </r>
    <r>
      <rPr>
        <sz val="10"/>
        <color theme="1"/>
        <rFont val="Calibri"/>
        <family val="2"/>
      </rPr>
      <t>↓</t>
    </r>
  </si>
  <si>
    <t>Cartwheel ¼ turn out</t>
  </si>
  <si>
    <t xml:space="preserve">1 Arm Cartwheel </t>
  </si>
  <si>
    <t>2 x side C/wheels (opt. entry / exit)</t>
  </si>
  <si>
    <t>Straddle Bunny Hop to Handstand</t>
  </si>
  <si>
    <t xml:space="preserve">Tuck Bunny Hop to Handstand </t>
  </si>
  <si>
    <t>FS</t>
  </si>
  <si>
    <t>Split leap or jump (150°)</t>
  </si>
  <si>
    <t>Fouette Turn</t>
  </si>
  <si>
    <t>Cat leap ½ turn</t>
  </si>
  <si>
    <t xml:space="preserve">Jump 1 ½  turn </t>
  </si>
  <si>
    <t>Straddle jump</t>
  </si>
  <si>
    <t>Tuck jump ½ turn</t>
  </si>
  <si>
    <t>Full Spin</t>
  </si>
  <si>
    <t xml:space="preserve">Y scale (leg above waist height) </t>
  </si>
  <si>
    <t>2 way Splits</t>
  </si>
  <si>
    <t>Japana Swim Through</t>
  </si>
  <si>
    <t>Fall to Prone Jump to Straddle Stand</t>
  </si>
  <si>
    <t>F Supp jump legs through straddle -</t>
  </si>
  <si>
    <t>Tuck ‘Russian’ Lever</t>
  </si>
  <si>
    <t>Tucked hold (press off knees)</t>
  </si>
  <si>
    <t>1/2 lever held 2 secs (pike / straddle)</t>
  </si>
  <si>
    <t>Straddle stand press to h/stand</t>
  </si>
  <si>
    <t>Forward roll with straight legs</t>
  </si>
  <si>
    <t>H/stand F Roll straight arms</t>
  </si>
  <si>
    <t>B Roll through h/stand</t>
  </si>
  <si>
    <t>Handstand full pirouette</t>
  </si>
  <si>
    <t xml:space="preserve">Pike Bunny Hop to Handstand - </t>
  </si>
  <si>
    <t>Half Double Leg Circle</t>
  </si>
  <si>
    <t>Forward walkover</t>
  </si>
  <si>
    <t>Split leap or jump (180° split)</t>
  </si>
  <si>
    <t>Sissone</t>
  </si>
  <si>
    <t>Cat leap full turn</t>
  </si>
  <si>
    <t xml:space="preserve">Jump double turn  </t>
  </si>
  <si>
    <t>Jump to Prone</t>
  </si>
  <si>
    <t>Straddle jump (feet hip high)</t>
  </si>
  <si>
    <t>Tuck jump full turn</t>
  </si>
  <si>
    <t>1½  Spin</t>
  </si>
  <si>
    <t>Y Scale (leg at  shoulder height)</t>
  </si>
  <si>
    <t xml:space="preserve">3 way Splits </t>
  </si>
  <si>
    <t>Straddle 'Russian' Lever</t>
  </si>
  <si>
    <t>Straddle 1/2 Lever lift to Stand</t>
  </si>
  <si>
    <t>H/stand from straddle stand full turn</t>
  </si>
  <si>
    <t>H/stand lower to Straddle 1/2 Lever</t>
  </si>
  <si>
    <t>Chest Roll to Bent Arms Handstand</t>
  </si>
  <si>
    <r>
      <t xml:space="preserve">Change leg split leap or jump </t>
    </r>
    <r>
      <rPr>
        <sz val="10"/>
        <color theme="1"/>
        <rFont val="Calibri"/>
        <family val="2"/>
      </rPr>
      <t>↓(180° split)</t>
    </r>
  </si>
  <si>
    <t>H/stand FR piked exit (straight arms)</t>
  </si>
  <si>
    <t>B Roll to h/stand (straight arms)</t>
  </si>
  <si>
    <t>Handstand 1½ pirouette</t>
  </si>
  <si>
    <t>Tic toc</t>
  </si>
  <si>
    <t>Split leap - sissone</t>
  </si>
  <si>
    <t>Split leap - cat leap full turn</t>
  </si>
  <si>
    <t>Change leg split leap - split leap</t>
  </si>
  <si>
    <t>Split leap - W jump</t>
  </si>
  <si>
    <t>Full turn jump - straddle jump</t>
  </si>
  <si>
    <t>Jump 1/2 Turn to Prone</t>
  </si>
  <si>
    <t>Straddle jump Shushunova</t>
  </si>
  <si>
    <t>Straddle jump - pike jump</t>
  </si>
  <si>
    <t>Double spin</t>
  </si>
  <si>
    <t>Full spin 1 leg extended, min 45 deg</t>
  </si>
  <si>
    <t xml:space="preserve">From Splits position lift to H/stand </t>
  </si>
  <si>
    <t>Full V ‘Russian’ lever</t>
  </si>
  <si>
    <t>Tucked top planchě (held)</t>
  </si>
  <si>
    <t xml:space="preserve">Straddle lever to h/stand full turn </t>
  </si>
  <si>
    <t>Chest Roll to Handstand</t>
  </si>
  <si>
    <t>Handstand double pirouette</t>
  </si>
  <si>
    <t>Double Leg Circle</t>
  </si>
  <si>
    <t>Valdez</t>
  </si>
  <si>
    <t>H/spring to 1, H/spring to 2, F Salto</t>
  </si>
  <si>
    <t>AFS</t>
  </si>
  <si>
    <t>B Roll to h/stand, 1/2 or full turn</t>
  </si>
  <si>
    <t>Straddle lever to handstand</t>
  </si>
  <si>
    <t>Leap/Hop</t>
  </si>
  <si>
    <t>Validation 1</t>
  </si>
  <si>
    <t>Validation 2</t>
  </si>
  <si>
    <t>Validation 3</t>
  </si>
  <si>
    <t>Validation 4</t>
  </si>
  <si>
    <t>Validation 5</t>
  </si>
  <si>
    <t>Validation 6</t>
  </si>
  <si>
    <t>Validation 7</t>
  </si>
  <si>
    <t>Validation 8</t>
  </si>
  <si>
    <t>Validation 9</t>
  </si>
  <si>
    <t>Validation 10</t>
  </si>
  <si>
    <t>found</t>
  </si>
  <si>
    <t>list</t>
  </si>
  <si>
    <t>count if</t>
  </si>
  <si>
    <t>ofset</t>
  </si>
  <si>
    <t>Headspring</t>
  </si>
  <si>
    <t>R/O Flick Arabian</t>
  </si>
  <si>
    <t>R/O, 2 Flics, straight Back Salto</t>
  </si>
  <si>
    <t>R/O, Flic, B Salto with 1/1  twist</t>
  </si>
  <si>
    <t>R/O, Flic, B Salto with ½ twist</t>
  </si>
  <si>
    <t>R/O, Flic, Pike/ Straight B Salto</t>
  </si>
  <si>
    <t>F Salto step out, R/O, Flic, B Salto</t>
  </si>
  <si>
    <t>Straight Front Salto</t>
  </si>
  <si>
    <t>Pike Front Salto</t>
  </si>
  <si>
    <t>Dive Forward Roll (with flight)</t>
  </si>
  <si>
    <t>Flyspring Front Salto</t>
  </si>
  <si>
    <t>Handspring, Front Salto</t>
  </si>
  <si>
    <t>Handspring Flyspring</t>
  </si>
  <si>
    <t>R/O, Flic, Tuck Back Salto</t>
  </si>
  <si>
    <t>R/O Tuck Back Salto</t>
  </si>
  <si>
    <t>F Salto step out, R/O, B Salto</t>
  </si>
  <si>
    <t>Front Salto, R/O, flic</t>
  </si>
  <si>
    <t>Free Cartwheel Flick</t>
  </si>
  <si>
    <t>Free Cartwheel</t>
  </si>
  <si>
    <t>Tucked Front Salto</t>
  </si>
  <si>
    <t>Flyspring</t>
  </si>
  <si>
    <t>Handspring, Roundoff, Flic</t>
  </si>
  <si>
    <t>2 Handsprings 1 – 2 feet</t>
  </si>
  <si>
    <t>Handspring to 1 foot</t>
  </si>
  <si>
    <t>Handspring to 2 feet</t>
  </si>
  <si>
    <t>Roundoff, Flic, Flic</t>
  </si>
  <si>
    <t>Roundoff, Flic to 2 feet</t>
  </si>
  <si>
    <t>Roundoff, Flic to 1 foot</t>
  </si>
  <si>
    <t>Cartwheel, Flick</t>
  </si>
  <si>
    <t>Back Walkover, Flick (1or2 feet)</t>
  </si>
  <si>
    <t>Standing Flic to Front Support</t>
  </si>
  <si>
    <t>Standing Flic to 1 foot</t>
  </si>
  <si>
    <t>Standing Flic to 2 feet</t>
  </si>
  <si>
    <t>Roundoff jump (optional shape)</t>
  </si>
  <si>
    <t>Roundoff</t>
  </si>
  <si>
    <t>Dive C/wheel (must show flight)</t>
  </si>
  <si>
    <t>Achieved</t>
  </si>
  <si>
    <t>GIRLS</t>
  </si>
  <si>
    <t>BOYS</t>
  </si>
  <si>
    <t>Group 2 skill</t>
  </si>
  <si>
    <t>Group 2 skill - Held</t>
  </si>
  <si>
    <t>AS</t>
  </si>
  <si>
    <t>AFS2</t>
  </si>
  <si>
    <t>Crt met b4 B</t>
  </si>
  <si>
    <t>Criteria met before bonus</t>
  </si>
  <si>
    <t>4 x B = 1.20</t>
  </si>
  <si>
    <t>Acrobatic skill</t>
  </si>
  <si>
    <t>4 = 0.20</t>
  </si>
  <si>
    <t>Flight skill</t>
  </si>
  <si>
    <t>5 = 0.20</t>
  </si>
  <si>
    <t>Total = 1.00</t>
  </si>
  <si>
    <t>Group 1 skill</t>
  </si>
  <si>
    <t>Bonus - C Skill</t>
  </si>
  <si>
    <t>G1</t>
  </si>
  <si>
    <t>Girls G2</t>
  </si>
  <si>
    <t>Gilrs G2</t>
  </si>
  <si>
    <t>4 x A = 0.80</t>
  </si>
  <si>
    <t>Total = 2.00</t>
  </si>
  <si>
    <t xml:space="preserve">C Skill Gp  1, 2 or 3 = 0.50      </t>
  </si>
  <si>
    <t>Must be from different</t>
  </si>
  <si>
    <t>groups</t>
  </si>
  <si>
    <t>Group 1 skill B</t>
  </si>
  <si>
    <t>G1 B</t>
  </si>
  <si>
    <t>Boys G2</t>
  </si>
  <si>
    <t>Boys G2 H</t>
  </si>
  <si>
    <t>C Skill 1</t>
  </si>
  <si>
    <t>B C</t>
  </si>
  <si>
    <t>B G</t>
  </si>
  <si>
    <t>C Skill 2</t>
  </si>
  <si>
    <t>Difficulty</t>
  </si>
  <si>
    <t>Gender:</t>
  </si>
  <si>
    <t>Intermediate Intention Sheet</t>
  </si>
  <si>
    <t xml:space="preserve"> Gymnast No:</t>
  </si>
  <si>
    <t>Bunny Hop / Jump - (Long)</t>
  </si>
  <si>
    <t>Bunny Hop / Jump - (High)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</si>
</sst>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333333"/>
      <name val="Verdana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5" xfId="0" applyFont="1" applyFill="1" applyBorder="1"/>
    <xf numFmtId="0" fontId="10" fillId="0" borderId="0" xfId="0" applyFont="1" applyBorder="1"/>
    <xf numFmtId="0" fontId="10" fillId="0" borderId="6" xfId="0" applyFont="1" applyBorder="1"/>
    <xf numFmtId="0" fontId="10" fillId="0" borderId="5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Fill="1" applyBorder="1"/>
    <xf numFmtId="0" fontId="12" fillId="0" borderId="10" xfId="0" applyFont="1" applyFill="1" applyBorder="1"/>
    <xf numFmtId="0" fontId="10" fillId="0" borderId="10" xfId="0" applyFont="1" applyFill="1" applyBorder="1"/>
    <xf numFmtId="0" fontId="10" fillId="0" borderId="10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0" fillId="0" borderId="10" xfId="0" applyFont="1" applyBorder="1" applyProtection="1">
      <protection locked="0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9" fillId="0" borderId="0" xfId="0" applyFont="1" applyProtection="1"/>
    <xf numFmtId="0" fontId="5" fillId="0" borderId="0" xfId="0" applyFont="1" applyAlignment="1" applyProtection="1"/>
    <xf numFmtId="0" fontId="1" fillId="0" borderId="0" xfId="0" applyFont="1" applyProtection="1"/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13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Border="1" applyProtection="1"/>
    <xf numFmtId="0" fontId="12" fillId="0" borderId="0" xfId="0" applyFont="1" applyProtection="1"/>
    <xf numFmtId="0" fontId="1" fillId="0" borderId="0" xfId="0" applyFont="1" applyBorder="1" applyProtection="1"/>
    <xf numFmtId="0" fontId="4" fillId="2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2" fillId="0" borderId="0" xfId="0" applyFont="1" applyProtection="1"/>
    <xf numFmtId="0" fontId="10" fillId="0" borderId="2" xfId="0" applyFont="1" applyBorder="1" applyProtection="1"/>
    <xf numFmtId="0" fontId="4" fillId="0" borderId="0" xfId="0" applyFont="1" applyProtection="1"/>
    <xf numFmtId="0" fontId="10" fillId="0" borderId="0" xfId="0" applyFont="1" applyBorder="1" applyProtection="1"/>
    <xf numFmtId="0" fontId="4" fillId="0" borderId="0" xfId="0" applyFont="1" applyBorder="1" applyProtection="1"/>
    <xf numFmtId="0" fontId="15" fillId="0" borderId="0" xfId="0" applyFont="1" applyProtection="1"/>
    <xf numFmtId="0" fontId="10" fillId="0" borderId="4" xfId="0" applyFont="1" applyBorder="1" applyProtection="1"/>
    <xf numFmtId="0" fontId="10" fillId="0" borderId="3" xfId="0" applyFont="1" applyBorder="1" applyProtection="1"/>
    <xf numFmtId="0" fontId="14" fillId="0" borderId="0" xfId="0" applyFont="1" applyBorder="1" applyAlignment="1" applyProtection="1">
      <alignment vertical="center" wrapText="1"/>
    </xf>
    <xf numFmtId="0" fontId="10" fillId="2" borderId="0" xfId="0" applyFont="1" applyFill="1" applyBorder="1" applyProtection="1"/>
    <xf numFmtId="0" fontId="10" fillId="2" borderId="6" xfId="0" applyFont="1" applyFill="1" applyBorder="1" applyProtection="1"/>
    <xf numFmtId="0" fontId="10" fillId="2" borderId="5" xfId="0" applyFont="1" applyFill="1" applyBorder="1" applyProtection="1"/>
    <xf numFmtId="0" fontId="10" fillId="0" borderId="6" xfId="0" applyFont="1" applyBorder="1" applyProtection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10" borderId="0" xfId="0" applyFont="1" applyFill="1" applyAlignment="1" applyProtection="1">
      <alignment horizontal="center"/>
    </xf>
    <xf numFmtId="0" fontId="4" fillId="11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4" fillId="9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</xdr:row>
          <xdr:rowOff>133350</xdr:rowOff>
        </xdr:from>
        <xdr:to>
          <xdr:col>10</xdr:col>
          <xdr:colOff>1438275</xdr:colOff>
          <xdr:row>3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workbook as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1</xdr:row>
          <xdr:rowOff>133350</xdr:rowOff>
        </xdr:from>
        <xdr:to>
          <xdr:col>11</xdr:col>
          <xdr:colOff>666750</xdr:colOff>
          <xdr:row>2</xdr:row>
          <xdr:rowOff>171450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828675</xdr:colOff>
          <xdr:row>1</xdr:row>
          <xdr:rowOff>123825</xdr:rowOff>
        </xdr:from>
        <xdr:to>
          <xdr:col>12</xdr:col>
          <xdr:colOff>219075</xdr:colOff>
          <xdr:row>2</xdr:row>
          <xdr:rowOff>171450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H158"/>
  <sheetViews>
    <sheetView tabSelected="1" zoomScaleNormal="100" workbookViewId="0">
      <selection activeCell="A6" sqref="A6:B6"/>
    </sheetView>
  </sheetViews>
  <sheetFormatPr defaultRowHeight="15" x14ac:dyDescent="0.25"/>
  <cols>
    <col min="1" max="1" width="3" style="16" customWidth="1"/>
    <col min="2" max="2" width="27" style="16" customWidth="1"/>
    <col min="3" max="3" width="10.33203125" style="16" customWidth="1"/>
    <col min="4" max="5" width="3" style="16" customWidth="1"/>
    <col min="6" max="6" width="3.109375" style="16" customWidth="1"/>
    <col min="7" max="7" width="3.21875" style="16" customWidth="1"/>
    <col min="8" max="8" width="3.109375" style="16" customWidth="1"/>
    <col min="9" max="9" width="3" style="16" customWidth="1"/>
    <col min="10" max="10" width="3.109375" style="16" customWidth="1"/>
    <col min="11" max="12" width="19.5546875" style="16" customWidth="1"/>
    <col min="13" max="13" width="3.88671875" style="16" customWidth="1"/>
    <col min="14" max="14" width="8.88671875" style="16" customWidth="1"/>
    <col min="15" max="87" width="3.33203125" style="16" hidden="1" customWidth="1"/>
    <col min="88" max="88" width="3.44140625" style="16" hidden="1" customWidth="1"/>
    <col min="89" max="110" width="3.33203125" style="16" hidden="1" customWidth="1"/>
    <col min="111" max="111" width="3.109375" style="16" hidden="1" customWidth="1"/>
    <col min="112" max="16384" width="8.88671875" style="16"/>
  </cols>
  <sheetData>
    <row r="1" spans="1:112" ht="15.75" customHeight="1" x14ac:dyDescent="0.25"/>
    <row r="2" spans="1:112" ht="15.75" customHeight="1" x14ac:dyDescent="0.25">
      <c r="A2" s="17"/>
    </row>
    <row r="3" spans="1:112" ht="15.75" customHeight="1" x14ac:dyDescent="0.25">
      <c r="A3" s="35" t="s">
        <v>229</v>
      </c>
      <c r="B3" s="36"/>
    </row>
    <row r="4" spans="1:112" ht="15.75" customHeight="1" x14ac:dyDescent="0.25">
      <c r="A4" s="18"/>
    </row>
    <row r="5" spans="1:112" ht="15.75" customHeight="1" x14ac:dyDescent="0.25">
      <c r="A5" s="104" t="s">
        <v>23</v>
      </c>
      <c r="B5" s="105"/>
      <c r="C5" s="37" t="s">
        <v>228</v>
      </c>
      <c r="D5" s="106"/>
      <c r="E5" s="106"/>
      <c r="F5" s="109" t="s">
        <v>230</v>
      </c>
      <c r="G5" s="109"/>
      <c r="H5" s="109"/>
      <c r="I5" s="103"/>
      <c r="J5" s="103"/>
      <c r="K5" s="37" t="s">
        <v>27</v>
      </c>
      <c r="L5" s="78"/>
    </row>
    <row r="6" spans="1:112" ht="15.75" customHeight="1" x14ac:dyDescent="0.25">
      <c r="A6" s="107"/>
      <c r="B6" s="108"/>
    </row>
    <row r="7" spans="1:112" ht="15.75" customHeight="1" x14ac:dyDescent="0.25">
      <c r="A7" s="84" t="s">
        <v>0</v>
      </c>
      <c r="B7" s="84"/>
      <c r="C7" s="38" t="s">
        <v>1</v>
      </c>
      <c r="D7" s="102" t="s">
        <v>2</v>
      </c>
      <c r="E7" s="102"/>
      <c r="F7" s="102"/>
      <c r="G7" s="102" t="s">
        <v>3</v>
      </c>
      <c r="H7" s="102"/>
      <c r="I7" s="102"/>
      <c r="J7" s="102"/>
      <c r="K7" s="39" t="s">
        <v>4</v>
      </c>
      <c r="L7" s="39" t="s">
        <v>5</v>
      </c>
      <c r="M7" s="36"/>
      <c r="N7" s="36"/>
      <c r="O7" s="96" t="s">
        <v>144</v>
      </c>
      <c r="P7" s="96"/>
      <c r="Q7" s="96"/>
      <c r="R7" s="96"/>
      <c r="S7" s="96"/>
      <c r="T7" s="96"/>
      <c r="U7" s="96"/>
      <c r="V7" s="96"/>
      <c r="W7" s="97" t="s">
        <v>145</v>
      </c>
      <c r="X7" s="97"/>
      <c r="Y7" s="97"/>
      <c r="Z7" s="97"/>
      <c r="AA7" s="97"/>
      <c r="AB7" s="97"/>
      <c r="AC7" s="97"/>
      <c r="AD7" s="97"/>
      <c r="AE7" s="98" t="s">
        <v>146</v>
      </c>
      <c r="AF7" s="98"/>
      <c r="AG7" s="98"/>
      <c r="AH7" s="98"/>
      <c r="AI7" s="98"/>
      <c r="AJ7" s="98"/>
      <c r="AK7" s="98"/>
      <c r="AL7" s="98"/>
      <c r="AM7" s="99" t="s">
        <v>147</v>
      </c>
      <c r="AN7" s="99"/>
      <c r="AO7" s="99"/>
      <c r="AP7" s="99"/>
      <c r="AQ7" s="99"/>
      <c r="AR7" s="99"/>
      <c r="AS7" s="99"/>
      <c r="AT7" s="99"/>
      <c r="AU7" s="100" t="s">
        <v>148</v>
      </c>
      <c r="AV7" s="100"/>
      <c r="AW7" s="100"/>
      <c r="AX7" s="100"/>
      <c r="AY7" s="100"/>
      <c r="AZ7" s="100"/>
      <c r="BA7" s="100"/>
      <c r="BB7" s="100"/>
      <c r="BC7" s="101" t="s">
        <v>149</v>
      </c>
      <c r="BD7" s="101"/>
      <c r="BE7" s="101"/>
      <c r="BF7" s="101"/>
      <c r="BG7" s="101"/>
      <c r="BH7" s="101"/>
      <c r="BI7" s="101"/>
      <c r="BJ7" s="101"/>
      <c r="BK7" s="91" t="s">
        <v>150</v>
      </c>
      <c r="BL7" s="91"/>
      <c r="BM7" s="91"/>
      <c r="BN7" s="91"/>
      <c r="BO7" s="91"/>
      <c r="BP7" s="91"/>
      <c r="BQ7" s="91"/>
      <c r="BR7" s="91"/>
      <c r="BS7" s="92" t="s">
        <v>151</v>
      </c>
      <c r="BT7" s="92"/>
      <c r="BU7" s="92"/>
      <c r="BV7" s="92"/>
      <c r="BW7" s="92"/>
      <c r="BX7" s="92"/>
      <c r="BY7" s="92"/>
      <c r="BZ7" s="92"/>
      <c r="CA7" s="93" t="s">
        <v>152</v>
      </c>
      <c r="CB7" s="93"/>
      <c r="CC7" s="93"/>
      <c r="CD7" s="93"/>
      <c r="CE7" s="93"/>
      <c r="CF7" s="93"/>
      <c r="CG7" s="93"/>
      <c r="CH7" s="93"/>
      <c r="CI7" s="94" t="s">
        <v>153</v>
      </c>
      <c r="CJ7" s="94"/>
      <c r="CK7" s="94"/>
      <c r="CL7" s="94"/>
      <c r="CM7" s="94"/>
      <c r="CN7" s="94"/>
      <c r="CO7" s="94"/>
      <c r="CP7" s="94"/>
      <c r="CQ7" s="61" t="s">
        <v>220</v>
      </c>
      <c r="CR7" s="51" t="s">
        <v>211</v>
      </c>
      <c r="CS7" s="51" t="s">
        <v>212</v>
      </c>
      <c r="CT7" s="51" t="s">
        <v>222</v>
      </c>
      <c r="CU7" s="62" t="s">
        <v>221</v>
      </c>
      <c r="CV7" s="51" t="s">
        <v>199</v>
      </c>
      <c r="CW7" s="51" t="s">
        <v>77</v>
      </c>
      <c r="CX7" s="51" t="s">
        <v>224</v>
      </c>
      <c r="CY7" s="51" t="s">
        <v>225</v>
      </c>
      <c r="CZ7" s="36" t="s">
        <v>201</v>
      </c>
      <c r="DA7" s="36"/>
      <c r="DB7" s="36"/>
      <c r="DC7" s="36"/>
      <c r="DD7" s="36"/>
      <c r="DE7" s="36"/>
      <c r="DF7" s="36"/>
      <c r="DG7" s="36"/>
      <c r="DH7" s="36"/>
    </row>
    <row r="8" spans="1:112" ht="15.75" customHeight="1" x14ac:dyDescent="0.25">
      <c r="A8" s="84"/>
      <c r="B8" s="84"/>
      <c r="C8" s="40"/>
      <c r="D8" s="41" t="s">
        <v>33</v>
      </c>
      <c r="E8" s="42" t="s">
        <v>6</v>
      </c>
      <c r="F8" s="42" t="s">
        <v>7</v>
      </c>
      <c r="G8" s="42">
        <v>1</v>
      </c>
      <c r="H8" s="42">
        <v>2</v>
      </c>
      <c r="I8" s="42">
        <v>3</v>
      </c>
      <c r="J8" s="42">
        <v>4</v>
      </c>
      <c r="K8" s="40"/>
      <c r="L8" s="40"/>
      <c r="M8" s="36"/>
      <c r="N8" s="36"/>
      <c r="O8" s="63" t="s">
        <v>154</v>
      </c>
      <c r="P8" s="63" t="s">
        <v>155</v>
      </c>
      <c r="Q8" s="63"/>
      <c r="R8" s="63"/>
      <c r="S8" s="63"/>
      <c r="T8" s="63"/>
      <c r="U8" s="63" t="s">
        <v>156</v>
      </c>
      <c r="V8" s="63" t="s">
        <v>157</v>
      </c>
      <c r="W8" s="63" t="s">
        <v>154</v>
      </c>
      <c r="X8" s="63" t="s">
        <v>155</v>
      </c>
      <c r="Y8" s="63"/>
      <c r="Z8" s="63"/>
      <c r="AA8" s="63"/>
      <c r="AB8" s="63"/>
      <c r="AC8" s="63" t="s">
        <v>156</v>
      </c>
      <c r="AD8" s="63" t="s">
        <v>157</v>
      </c>
      <c r="AE8" s="63" t="s">
        <v>154</v>
      </c>
      <c r="AF8" s="63" t="s">
        <v>155</v>
      </c>
      <c r="AG8" s="63"/>
      <c r="AH8" s="63"/>
      <c r="AI8" s="63"/>
      <c r="AJ8" s="63"/>
      <c r="AK8" s="63" t="s">
        <v>156</v>
      </c>
      <c r="AL8" s="63" t="s">
        <v>157</v>
      </c>
      <c r="AM8" s="63" t="s">
        <v>154</v>
      </c>
      <c r="AN8" s="63" t="s">
        <v>155</v>
      </c>
      <c r="AO8" s="63"/>
      <c r="AP8" s="63"/>
      <c r="AQ8" s="63"/>
      <c r="AR8" s="63"/>
      <c r="AS8" s="63" t="s">
        <v>156</v>
      </c>
      <c r="AT8" s="63" t="s">
        <v>157</v>
      </c>
      <c r="AU8" s="63" t="s">
        <v>154</v>
      </c>
      <c r="AV8" s="63" t="s">
        <v>155</v>
      </c>
      <c r="AW8" s="63"/>
      <c r="AX8" s="63"/>
      <c r="AY8" s="63"/>
      <c r="AZ8" s="63"/>
      <c r="BA8" s="63" t="s">
        <v>156</v>
      </c>
      <c r="BB8" s="63" t="s">
        <v>157</v>
      </c>
      <c r="BC8" s="63" t="s">
        <v>154</v>
      </c>
      <c r="BD8" s="63" t="s">
        <v>155</v>
      </c>
      <c r="BE8" s="63"/>
      <c r="BF8" s="63"/>
      <c r="BG8" s="63"/>
      <c r="BH8" s="63"/>
      <c r="BI8" s="63" t="s">
        <v>156</v>
      </c>
      <c r="BJ8" s="63" t="s">
        <v>157</v>
      </c>
      <c r="BK8" s="63" t="s">
        <v>154</v>
      </c>
      <c r="BL8" s="63" t="s">
        <v>155</v>
      </c>
      <c r="BM8" s="63"/>
      <c r="BN8" s="63"/>
      <c r="BO8" s="63"/>
      <c r="BP8" s="63"/>
      <c r="BQ8" s="63" t="s">
        <v>156</v>
      </c>
      <c r="BR8" s="63" t="s">
        <v>157</v>
      </c>
      <c r="BS8" s="63" t="s">
        <v>154</v>
      </c>
      <c r="BT8" s="63" t="s">
        <v>155</v>
      </c>
      <c r="BU8" s="63"/>
      <c r="BV8" s="63"/>
      <c r="BW8" s="63"/>
      <c r="BX8" s="63"/>
      <c r="BY8" s="63" t="s">
        <v>156</v>
      </c>
      <c r="BZ8" s="63" t="s">
        <v>157</v>
      </c>
      <c r="CA8" s="63" t="s">
        <v>154</v>
      </c>
      <c r="CB8" s="63" t="s">
        <v>155</v>
      </c>
      <c r="CC8" s="63"/>
      <c r="CD8" s="63"/>
      <c r="CE8" s="63"/>
      <c r="CF8" s="63"/>
      <c r="CG8" s="63" t="s">
        <v>156</v>
      </c>
      <c r="CH8" s="63" t="s">
        <v>157</v>
      </c>
      <c r="CI8" s="63" t="s">
        <v>154</v>
      </c>
      <c r="CJ8" s="63" t="s">
        <v>155</v>
      </c>
      <c r="CK8" s="63"/>
      <c r="CL8" s="63"/>
      <c r="CM8" s="63"/>
      <c r="CN8" s="63"/>
      <c r="CO8" s="63" t="s">
        <v>156</v>
      </c>
      <c r="CP8" s="63" t="s">
        <v>157</v>
      </c>
      <c r="CQ8" s="63"/>
      <c r="CR8" s="64"/>
      <c r="CS8" s="64"/>
      <c r="CT8" s="64"/>
      <c r="CU8" s="64"/>
      <c r="CV8" s="64"/>
      <c r="CW8" s="64"/>
      <c r="CX8" s="64"/>
      <c r="CY8" s="64"/>
      <c r="CZ8" s="36"/>
      <c r="DA8" s="65" t="s">
        <v>33</v>
      </c>
      <c r="DB8" s="65" t="s">
        <v>6</v>
      </c>
      <c r="DC8" s="65"/>
      <c r="DD8" s="36">
        <v>1</v>
      </c>
      <c r="DE8" s="36">
        <v>2</v>
      </c>
      <c r="DF8" s="36">
        <v>3</v>
      </c>
      <c r="DG8" s="36">
        <v>4</v>
      </c>
      <c r="DH8" s="36"/>
    </row>
    <row r="9" spans="1:112" ht="15.75" customHeight="1" x14ac:dyDescent="0.25">
      <c r="A9" s="43">
        <v>1</v>
      </c>
      <c r="B9" s="20"/>
      <c r="C9" s="19"/>
      <c r="D9" s="41" t="str">
        <f>IFERROR(IF(VLOOKUP(B9,Moves!$A$1:$D$151,2,FALSE)="A","X"," "),"")</f>
        <v/>
      </c>
      <c r="E9" s="39" t="str">
        <f>IFERROR(IF(VLOOKUP(B9,Moves!$A$1:$D$151,2,FALSE)="B","X"," "),"")</f>
        <v/>
      </c>
      <c r="F9" s="39" t="str">
        <f>IFERROR(IF(VLOOKUP(B9,Moves!$A$1:$D$151,2,FALSE)="C","X"," "),"")</f>
        <v/>
      </c>
      <c r="G9" s="39" t="str">
        <f>IFERROR(IF(VLOOKUP(B9,Moves!$A$1:$D$151,3,FALSE)=1,"X"," "),"")</f>
        <v/>
      </c>
      <c r="H9" s="39" t="str">
        <f>IFERROR(IF(VLOOKUP(B9,Moves!$A$1:$D$151,3,FALSE)=2,"X"," "),"")</f>
        <v/>
      </c>
      <c r="I9" s="39" t="str">
        <f>IFERROR(IF(VLOOKUP(B9,Moves!$A$1:$D$151,3,FALSE)=3,"X"," "),"")</f>
        <v/>
      </c>
      <c r="J9" s="39" t="str">
        <f>IFERROR(IF(VLOOKUP(B9,Moves!$A$1:$D$151,3,FALSE)=4,"X"," "),"")</f>
        <v/>
      </c>
      <c r="K9" s="19"/>
      <c r="L9" s="19"/>
      <c r="M9" s="36"/>
      <c r="N9" s="36"/>
      <c r="O9" s="36">
        <f>IF(ISNUMBER(SEARCH($B$9,P9)),MAX($O$8:O8)+1,0)</f>
        <v>1</v>
      </c>
      <c r="P9" s="66" t="s">
        <v>28</v>
      </c>
      <c r="Q9" s="36"/>
      <c r="R9" s="36"/>
      <c r="S9" s="36" t="str">
        <f>IFERROR(VLOOKUP(ROWS($P$9:P9),$O$9:$P$158,2,0),"")</f>
        <v>Straight jump</v>
      </c>
      <c r="T9" s="36"/>
      <c r="U9" s="36">
        <f>COUNTIF(S9:S158,"?*")</f>
        <v>76</v>
      </c>
      <c r="V9" s="36" t="str">
        <f ca="1">OFFSET($S$9,,,COUNTIF($S$9:$S$158,"?*"))</f>
        <v>Straight jump</v>
      </c>
      <c r="W9" s="36">
        <f>IF(ISNUMBER(SEARCH($B$10,X9)),MAX($W$8:W8)+1,0)</f>
        <v>1</v>
      </c>
      <c r="X9" s="66" t="s">
        <v>28</v>
      </c>
      <c r="Y9" s="36"/>
      <c r="Z9" s="36"/>
      <c r="AA9" s="36" t="str">
        <f>IFERROR(VLOOKUP(ROWS($X$9:X9),$W$9:$X$158,2,0),"")</f>
        <v>Straight jump</v>
      </c>
      <c r="AB9" s="36"/>
      <c r="AC9" s="36">
        <f>COUNTIF(AA9:AA158,"?*")</f>
        <v>76</v>
      </c>
      <c r="AD9" s="36" t="str">
        <f ca="1">OFFSET($AA$9,,,COUNTIF($AA$9:$AA$158,"?*"))</f>
        <v>Straight jump</v>
      </c>
      <c r="AE9" s="36">
        <f>IF(ISNUMBER(SEARCH($B$11,AF9)),MAX($AE$8:AE8)+1,0)</f>
        <v>1</v>
      </c>
      <c r="AF9" s="66" t="s">
        <v>28</v>
      </c>
      <c r="AG9" s="36"/>
      <c r="AH9" s="36"/>
      <c r="AI9" s="36" t="str">
        <f>IFERROR(VLOOKUP(ROWS($AF$9:AF9),$AE$9:$AF$158,2,0),"")</f>
        <v>Straight jump</v>
      </c>
      <c r="AJ9" s="36"/>
      <c r="AK9" s="36">
        <f>COUNTIF(AI9:AI158,"?*")</f>
        <v>76</v>
      </c>
      <c r="AL9" s="36" t="str">
        <f ca="1">OFFSET($AI$9,,,COUNTIF($AI$9:$AI$158,"?*"))</f>
        <v>Straight jump</v>
      </c>
      <c r="AM9" s="36">
        <f>IF(ISNUMBER(SEARCH($B$12,AN9)),MAX($AM$8:AM8)+1,0)</f>
        <v>1</v>
      </c>
      <c r="AN9" s="66" t="s">
        <v>28</v>
      </c>
      <c r="AO9" s="36"/>
      <c r="AP9" s="36"/>
      <c r="AQ9" s="36" t="str">
        <f>IFERROR(VLOOKUP(ROWS($AN$9:AN9),$AM$9:$AN$158,2,0),"")</f>
        <v>Straight jump</v>
      </c>
      <c r="AR9" s="36"/>
      <c r="AS9" s="36">
        <f>COUNTIF(AQ9:AQ158,"?*")</f>
        <v>76</v>
      </c>
      <c r="AT9" s="67" t="str">
        <f ca="1">OFFSET($AQ$9,,,COUNTIF($AQ$9:$AQ$158,"?*"))</f>
        <v>Straight jump</v>
      </c>
      <c r="AU9" s="67">
        <f>IF(ISNUMBER(SEARCH($B$13,AV9)),MAX($AU$8:AU8)+1,0)</f>
        <v>1</v>
      </c>
      <c r="AV9" s="66" t="s">
        <v>28</v>
      </c>
      <c r="AW9" s="67"/>
      <c r="AX9" s="67"/>
      <c r="AY9" s="67" t="str">
        <f>IFERROR(VLOOKUP(ROWS($AV$9:AV9),$AU$9:$AV$158,2,0),"")</f>
        <v>Straight jump</v>
      </c>
      <c r="AZ9" s="67"/>
      <c r="BA9" s="67">
        <f>COUNTIF(AY9:AY158,"?*")</f>
        <v>76</v>
      </c>
      <c r="BB9" s="67" t="str">
        <f ca="1">OFFSET($AY$9,,,COUNTIF($AY$9:$AY$158,"?*"))</f>
        <v>Straight jump</v>
      </c>
      <c r="BC9" s="67">
        <f>IF(ISNUMBER(SEARCH($B$14,BD9)),MAX($BC$8:BC8)+1,0)</f>
        <v>1</v>
      </c>
      <c r="BD9" s="66" t="s">
        <v>28</v>
      </c>
      <c r="BE9" s="67"/>
      <c r="BF9" s="67"/>
      <c r="BG9" s="67" t="str">
        <f>IFERROR(VLOOKUP(ROWS($BD$9:BD9),$BC$9:$BD$158,2,0),"")</f>
        <v>Straight jump</v>
      </c>
      <c r="BH9" s="67"/>
      <c r="BI9" s="67">
        <f>COUNTIF(BG9:BG158,"?*")</f>
        <v>76</v>
      </c>
      <c r="BJ9" s="67" t="str">
        <f ca="1">OFFSET($BG$9,,,COUNTIF($BG$9:$BG$158,"?*"))</f>
        <v>Straight jump</v>
      </c>
      <c r="BK9" s="67">
        <f>IF(ISNUMBER(SEARCH($B$15,BL9)),MAX($BK$8:BK8)+1,0)</f>
        <v>1</v>
      </c>
      <c r="BL9" s="66" t="s">
        <v>28</v>
      </c>
      <c r="BM9" s="67"/>
      <c r="BN9" s="67"/>
      <c r="BO9" s="67" t="str">
        <f>IFERROR(VLOOKUP(ROWS($BL$9:BL9),$BK$9:$BL$158,2,0),"")</f>
        <v>Straight jump</v>
      </c>
      <c r="BP9" s="67"/>
      <c r="BQ9" s="67">
        <f>COUNTIF(BO9:BO158,"?*")</f>
        <v>76</v>
      </c>
      <c r="BR9" s="67" t="str">
        <f ca="1">OFFSET($BO$9,,,COUNTIF($BO$9:$BO$158,"?*"))</f>
        <v>Straight jump</v>
      </c>
      <c r="BS9" s="67">
        <f>IF(ISNUMBER(SEARCH($B$16,BT9)),MAX($BS$8:BS8)+1,0)</f>
        <v>1</v>
      </c>
      <c r="BT9" s="66" t="s">
        <v>28</v>
      </c>
      <c r="BU9" s="67"/>
      <c r="BV9" s="67"/>
      <c r="BW9" s="67" t="str">
        <f>IFERROR(VLOOKUP(ROWS($BT$9:BT9),$BS$9:$BT$158,2,0),"")</f>
        <v>Straight jump</v>
      </c>
      <c r="BX9" s="67"/>
      <c r="BY9" s="67">
        <f>COUNTIF(BW9:BW158,"?*")</f>
        <v>76</v>
      </c>
      <c r="BZ9" s="67" t="str">
        <f ca="1">OFFSET($BW$9,,,COUNTIF($BW$9:$BW$158,"?*"))</f>
        <v>Straight jump</v>
      </c>
      <c r="CA9" s="67">
        <f>IF(ISNUMBER(SEARCH($B$17,CB9)),MAX($CA$8:CA8)+1,0)</f>
        <v>1</v>
      </c>
      <c r="CB9" s="66" t="s">
        <v>28</v>
      </c>
      <c r="CC9" s="67"/>
      <c r="CD9" s="67"/>
      <c r="CE9" s="67" t="str">
        <f>IFERROR(VLOOKUP(ROWS($CB$9:CB9),$CA$9:$CB$158,2,0),"")</f>
        <v>Straight jump</v>
      </c>
      <c r="CF9" s="67"/>
      <c r="CG9" s="67">
        <f>COUNTIF(CE9:CE158,"?*")</f>
        <v>76</v>
      </c>
      <c r="CH9" s="67" t="str">
        <f ca="1">OFFSET($CE$9,,,COUNTIF($CE$9:$CE$158,"?*"))</f>
        <v>Straight jump</v>
      </c>
      <c r="CI9" s="67">
        <f>IF(ISNUMBER(SEARCH($B$18,CJ9)),MAX($CI$8:CI8)+1,0)</f>
        <v>1</v>
      </c>
      <c r="CJ9" s="66" t="s">
        <v>28</v>
      </c>
      <c r="CK9" s="67"/>
      <c r="CL9" s="67"/>
      <c r="CM9" s="67" t="str">
        <f>IFERROR(VLOOKUP(ROWS($CJ$9:CJ9),$CI$9:$CJ$158,2,0),"")</f>
        <v>Straight jump</v>
      </c>
      <c r="CN9" s="67"/>
      <c r="CO9" s="67">
        <f>COUNTIF(CM9:CM158,"?*")</f>
        <v>76</v>
      </c>
      <c r="CP9" s="67" t="str">
        <f ca="1">OFFSET($CM$9,,,COUNTIF($CM$9:$CM$158,"?*"))</f>
        <v>Straight jump</v>
      </c>
      <c r="CQ9" s="67" t="str">
        <f>IF(D5="Male","",IF(K9&lt;&gt;$K$37,"",IF(G9="X",IF(E9="X","Yes","No"),"No")))</f>
        <v/>
      </c>
      <c r="CR9" s="36" t="str">
        <f>IF(K9&lt;&gt;$K$39,"",IF(G9="X","Yes","No"))</f>
        <v/>
      </c>
      <c r="CS9" s="36" t="str">
        <f>IF($D$5=$K$33,IF(K9=$K$38,IF(H9="X","Yes","No"),""),"")</f>
        <v/>
      </c>
      <c r="CT9" s="53" t="str">
        <f t="shared" ref="CT9:CT18" si="0">IF($D$5="Female","",IF(K9=$K$45,IF(H9="X","Yes","No"),"No"))</f>
        <v>No</v>
      </c>
      <c r="CU9" s="36" t="str">
        <f t="shared" ref="CU9:CU18" si="1">IF($D$5=$K$34,IF(K9=$K$44,IF(H9="X","Yes","No"),"No"),"")</f>
        <v/>
      </c>
      <c r="CV9" s="36" t="str">
        <f>IF(K9&lt;&gt;"Acrobatic skill","",IF(VLOOKUP(B9,Moves!$A$1:$D$151,4,FALSE)="",IF(I9="X","Yes",IF(J9="X","Yes","No")),"No"))</f>
        <v/>
      </c>
      <c r="CW9" s="36" t="str">
        <f>IF(K9&lt;&gt;"Flight skill","",IF(J9="X",IF(VLOOKUP(B9,Moves!$A$1:$D$151,4,FALSE)&lt;&gt;"FS","No","Yes"),"No"))</f>
        <v/>
      </c>
      <c r="CX9" s="36" t="str">
        <f t="shared" ref="CX9:CX18" si="2">IF(L9&lt;&gt;$L$32,"",IF(F9="X",IF(G9="X","Yes",IF(H9="X","Yes",IF(I9="X","Yes","No")))))</f>
        <v/>
      </c>
      <c r="CY9" s="36" t="str">
        <f>IF(CX9&lt;&gt;"Yes","",IF(G9="X",1,IF(H9="X",2,IF(I9="X",3,"No"))))</f>
        <v/>
      </c>
      <c r="CZ9" s="36" t="str">
        <f ca="1">IF(COUNTIF(O9:CY9,"Yes")=2,"No","Yes")</f>
        <v>Yes</v>
      </c>
      <c r="DA9" s="36" t="str">
        <f>IF(D9="X",IF(L9="Bonus - C Skill","No","Yes"),"")</f>
        <v/>
      </c>
      <c r="DB9" s="36" t="str">
        <f>IF(E9="X",IF(L9="Bonus - C Skill","No","Yes"),"")</f>
        <v/>
      </c>
      <c r="DC9" s="36"/>
      <c r="DD9" s="36" t="str">
        <f>IF(G9="X",IF(L9="Bonus - C Skill","No","Yes"),"")</f>
        <v/>
      </c>
      <c r="DE9" s="36" t="str">
        <f>IF(H9="X",IF(L9="Bonus - C Skill","No","Yes"),"")</f>
        <v/>
      </c>
      <c r="DF9" s="36" t="str">
        <f>IF(I9="X",IF(L9="Bonus - C Skill","No","Yes"),"")</f>
        <v/>
      </c>
      <c r="DG9" s="36" t="str">
        <f>IF(J9="X",IF(L9="Bonus - C Skill","No","Yes"),"")</f>
        <v/>
      </c>
      <c r="DH9" s="36"/>
    </row>
    <row r="10" spans="1:112" ht="15.75" customHeight="1" x14ac:dyDescent="0.25">
      <c r="A10" s="43">
        <v>2</v>
      </c>
      <c r="B10" s="20"/>
      <c r="C10" s="19"/>
      <c r="D10" s="41" t="str">
        <f>IFERROR(IF(VLOOKUP(B10,Moves!$A$1:$D$151,2,FALSE)="A","X"," "),"")</f>
        <v/>
      </c>
      <c r="E10" s="39" t="str">
        <f>IFERROR(IF(VLOOKUP(B10,Moves!$A$1:$D$151,2,FALSE)="B","X"," "),"")</f>
        <v/>
      </c>
      <c r="F10" s="39" t="str">
        <f>IFERROR(IF(VLOOKUP(B10,Moves!$A$1:$D$151,2,FALSE)="C","X"," "),"")</f>
        <v/>
      </c>
      <c r="G10" s="39" t="str">
        <f>IFERROR(IF(VLOOKUP(B10,Moves!$A$1:$D$151,3,FALSE)=1,"X"," "),"")</f>
        <v/>
      </c>
      <c r="H10" s="39" t="str">
        <f>IFERROR(IF(VLOOKUP(B10,Moves!$A$1:$D$151,3,FALSE)=2,"X"," "),"")</f>
        <v/>
      </c>
      <c r="I10" s="39" t="str">
        <f>IFERROR(IF(VLOOKUP(B10,Moves!$A$1:$D$151,3,FALSE)=3,"X"," "),"")</f>
        <v/>
      </c>
      <c r="J10" s="39" t="str">
        <f>IFERROR(IF(VLOOKUP(B10,Moves!$A$1:$D$151,3,FALSE)=4,"X"," "),"")</f>
        <v/>
      </c>
      <c r="K10" s="19"/>
      <c r="L10" s="19"/>
      <c r="M10" s="36"/>
      <c r="N10" s="36"/>
      <c r="O10" s="36">
        <f>IF(ISNUMBER(SEARCH($B$9,P10)),MAX($O$8:O9)+1,0)</f>
        <v>2</v>
      </c>
      <c r="P10" s="68" t="s">
        <v>29</v>
      </c>
      <c r="Q10" s="36"/>
      <c r="R10" s="55"/>
      <c r="S10" s="36" t="str">
        <f>IFERROR(VLOOKUP(ROWS($P$9:P10),$O$9:$P$158,2,0),"")</f>
        <v xml:space="preserve">Jump ½ turn </v>
      </c>
      <c r="T10" s="55"/>
      <c r="U10" s="55"/>
      <c r="V10" s="55"/>
      <c r="W10" s="36">
        <f>IF(ISNUMBER(SEARCH($B$10,X10)),MAX($W$8:W9)+1,0)</f>
        <v>2</v>
      </c>
      <c r="X10" s="68" t="s">
        <v>29</v>
      </c>
      <c r="Y10" s="55"/>
      <c r="Z10" s="55"/>
      <c r="AA10" s="55" t="str">
        <f>IFERROR(VLOOKUP(ROWS($X$9:X10),$W$9:$X$158,2,0),"")</f>
        <v xml:space="preserve">Jump ½ turn </v>
      </c>
      <c r="AB10" s="55"/>
      <c r="AC10" s="55"/>
      <c r="AD10" s="55"/>
      <c r="AE10" s="36">
        <f>IF(ISNUMBER(SEARCH($B$11,AF10)),MAX($AE$8:AE9)+1,0)</f>
        <v>2</v>
      </c>
      <c r="AF10" s="68" t="s">
        <v>29</v>
      </c>
      <c r="AG10" s="55"/>
      <c r="AH10" s="55"/>
      <c r="AI10" s="36" t="str">
        <f>IFERROR(VLOOKUP(ROWS($AF$9:AF10),$AE$9:$AF$158,2,0),"")</f>
        <v xml:space="preserve">Jump ½ turn </v>
      </c>
      <c r="AJ10" s="55"/>
      <c r="AK10" s="55"/>
      <c r="AL10" s="55"/>
      <c r="AM10" s="36">
        <f>IF(ISNUMBER(SEARCH($B$12,AN10)),MAX($AM$8:AM9)+1,0)</f>
        <v>2</v>
      </c>
      <c r="AN10" s="68" t="s">
        <v>29</v>
      </c>
      <c r="AO10" s="55"/>
      <c r="AP10" s="55"/>
      <c r="AQ10" s="55" t="str">
        <f>IFERROR(VLOOKUP(ROWS($AN$9:AN10),$AM$9:$AN$158,2,0),"")</f>
        <v xml:space="preserve">Jump ½ turn </v>
      </c>
      <c r="AR10" s="55"/>
      <c r="AS10" s="55"/>
      <c r="AT10" s="55"/>
      <c r="AU10" s="69">
        <f>IF(ISNUMBER(SEARCH($B$13,AV10)),MAX($AU$8:AU9)+1,0)</f>
        <v>2</v>
      </c>
      <c r="AV10" s="68" t="s">
        <v>29</v>
      </c>
      <c r="AW10" s="55"/>
      <c r="AX10" s="55"/>
      <c r="AY10" s="69" t="str">
        <f>IFERROR(VLOOKUP(ROWS($AV$9:AV10),$AU$9:$AV$158,2,0),"")</f>
        <v xml:space="preserve">Jump ½ turn </v>
      </c>
      <c r="AZ10" s="55"/>
      <c r="BA10" s="55"/>
      <c r="BB10" s="55"/>
      <c r="BC10" s="69">
        <f>IF(ISNUMBER(SEARCH($B$14,BD10)),MAX($BC$8:BC9)+1,0)</f>
        <v>2</v>
      </c>
      <c r="BD10" s="68" t="s">
        <v>29</v>
      </c>
      <c r="BE10" s="55"/>
      <c r="BF10" s="55"/>
      <c r="BG10" s="69" t="str">
        <f>IFERROR(VLOOKUP(ROWS($BD$9:BD10),$BC$9:$BD$158,2,0),"")</f>
        <v xml:space="preserve">Jump ½ turn </v>
      </c>
      <c r="BH10" s="55"/>
      <c r="BI10" s="55"/>
      <c r="BJ10" s="55"/>
      <c r="BK10" s="69">
        <f>IF(ISNUMBER(SEARCH($B$15,BL10)),MAX($BK$8:BK9)+1,0)</f>
        <v>2</v>
      </c>
      <c r="BL10" s="68" t="s">
        <v>29</v>
      </c>
      <c r="BM10" s="55"/>
      <c r="BN10" s="55"/>
      <c r="BO10" s="69" t="str">
        <f>IFERROR(VLOOKUP(ROWS($BL$9:BL10),$BK$9:$BL$158,2,0),"")</f>
        <v xml:space="preserve">Jump ½ turn </v>
      </c>
      <c r="BP10" s="55"/>
      <c r="BQ10" s="55"/>
      <c r="BR10" s="55"/>
      <c r="BS10" s="69">
        <f>IF(ISNUMBER(SEARCH($B$16,BT10)),MAX($BS$8:BS9)+1,0)</f>
        <v>2</v>
      </c>
      <c r="BT10" s="68" t="s">
        <v>29</v>
      </c>
      <c r="BU10" s="55"/>
      <c r="BV10" s="55"/>
      <c r="BW10" s="69" t="str">
        <f>IFERROR(VLOOKUP(ROWS($BT$9:BT10),$BS$9:$BT$158,2,0),"")</f>
        <v xml:space="preserve">Jump ½ turn </v>
      </c>
      <c r="BX10" s="55"/>
      <c r="BY10" s="55"/>
      <c r="BZ10" s="55"/>
      <c r="CA10" s="69">
        <f>IF(ISNUMBER(SEARCH($B$17,CB10)),MAX($CA$8:CA9)+1,0)</f>
        <v>2</v>
      </c>
      <c r="CB10" s="68" t="s">
        <v>29</v>
      </c>
      <c r="CC10" s="55"/>
      <c r="CD10" s="55"/>
      <c r="CE10" s="69" t="str">
        <f>IFERROR(VLOOKUP(ROWS($CB$9:CB10),$CA$9:$CB$158,2,0),"")</f>
        <v xml:space="preserve">Jump ½ turn </v>
      </c>
      <c r="CF10" s="55"/>
      <c r="CG10" s="55"/>
      <c r="CH10" s="55"/>
      <c r="CI10" s="69">
        <f>IF(ISNUMBER(SEARCH($B$18,CJ10)),MAX($CI$8:CI9)+1,0)</f>
        <v>2</v>
      </c>
      <c r="CJ10" s="68" t="s">
        <v>29</v>
      </c>
      <c r="CK10" s="55"/>
      <c r="CL10" s="55"/>
      <c r="CM10" s="69" t="str">
        <f>IFERROR(VLOOKUP(ROWS($CJ$9:CJ10),$CI$9:$CJ$158,2,0),"")</f>
        <v xml:space="preserve">Jump ½ turn </v>
      </c>
      <c r="CN10" s="55"/>
      <c r="CO10" s="55"/>
      <c r="CP10" s="55"/>
      <c r="CQ10" s="67" t="str">
        <f t="shared" ref="CQ10:CQ18" si="3">IF(D6="Male","",IF(K10&lt;&gt;$K$37,"",IF(G10="X",IF(E10="X","Yes","No"),"No")))</f>
        <v/>
      </c>
      <c r="CR10" s="36" t="str">
        <f t="shared" ref="CR10:CR18" si="4">IF(K10&lt;&gt;$K$39,"",IF(G10="X","Yes","No"))</f>
        <v/>
      </c>
      <c r="CS10" s="36" t="str">
        <f t="shared" ref="CS10:CS18" si="5">IF($D$5=$K$33,IF(K10=$K$38,IF(H10="X","Yes","No"),""),"")</f>
        <v/>
      </c>
      <c r="CT10" s="53" t="str">
        <f t="shared" si="0"/>
        <v>No</v>
      </c>
      <c r="CU10" s="36" t="str">
        <f t="shared" si="1"/>
        <v/>
      </c>
      <c r="CV10" s="36" t="str">
        <f>IF(K10&lt;&gt;"Acrobatic skill","",IF(VLOOKUP(B10,Moves!$A$1:$D$151,4,FALSE)="",IF(I10="X","Yes",IF(J10="X","Yes","No")),"No"))</f>
        <v/>
      </c>
      <c r="CW10" s="36" t="str">
        <f>IF(K10&lt;&gt;"Flight skill","",IF(J10="X",IF(VLOOKUP(B10,Moves!$A$1:$D$151,4,FALSE)&lt;&gt;"FS","No","Yes"),"No"))</f>
        <v/>
      </c>
      <c r="CX10" s="36" t="str">
        <f t="shared" si="2"/>
        <v/>
      </c>
      <c r="CY10" s="36" t="str">
        <f t="shared" ref="CY10:CY18" si="6">IF(CX10&lt;&gt;"Yes","",IF(G10="X",1,IF(H10="X",2,IF(I10="X",3,"No"))))</f>
        <v/>
      </c>
      <c r="CZ10" s="36" t="str">
        <f t="shared" ref="CZ10:CZ18" si="7">IF(COUNTIF(O10:CY10,"Yes")=2,"No","Yes")</f>
        <v>Yes</v>
      </c>
      <c r="DA10" s="36" t="str">
        <f t="shared" ref="DA10:DA18" si="8">IF(D10="X",IF(L10="Bonus - C Skill","No","Yes"),"")</f>
        <v/>
      </c>
      <c r="DB10" s="36" t="str">
        <f t="shared" ref="DB10:DB18" si="9">IF(E10="X",IF(L10="Bonus - C Skill","No","Yes"),"")</f>
        <v/>
      </c>
      <c r="DC10" s="36"/>
      <c r="DD10" s="36" t="str">
        <f t="shared" ref="DD10:DD18" si="10">IF(G10="X",IF(L10="Bonus - C Skill","No","Yes"),"")</f>
        <v/>
      </c>
      <c r="DE10" s="36" t="str">
        <f t="shared" ref="DE10:DE18" si="11">IF(H10="X",IF(L10="Bonus - C Skill","No","Yes"),"")</f>
        <v/>
      </c>
      <c r="DF10" s="36" t="str">
        <f t="shared" ref="DF10:DF18" si="12">IF(I10="X",IF(L10="Bonus - C Skill","No","Yes"),"")</f>
        <v/>
      </c>
      <c r="DG10" s="36" t="str">
        <f t="shared" ref="DG10:DG18" si="13">IF(J10="X",IF(L10="Bonus - C Skill","No","Yes"),"")</f>
        <v/>
      </c>
      <c r="DH10" s="36"/>
    </row>
    <row r="11" spans="1:112" ht="15.75" customHeight="1" x14ac:dyDescent="0.25">
      <c r="A11" s="43">
        <v>3</v>
      </c>
      <c r="B11" s="20"/>
      <c r="C11" s="19"/>
      <c r="D11" s="41" t="str">
        <f>IFERROR(IF(VLOOKUP(B11,Moves!$A$1:$D$151,2,FALSE)="A","X"," "),"")</f>
        <v/>
      </c>
      <c r="E11" s="39" t="str">
        <f>IFERROR(IF(VLOOKUP(B11,Moves!$A$1:$D$151,2,FALSE)="B","X"," "),"")</f>
        <v/>
      </c>
      <c r="F11" s="39" t="str">
        <f>IFERROR(IF(VLOOKUP(B11,Moves!$A$1:$D$151,2,FALSE)="C","X"," "),"")</f>
        <v/>
      </c>
      <c r="G11" s="39" t="str">
        <f>IFERROR(IF(VLOOKUP(B11,Moves!$A$1:$D$151,3,FALSE)=1,"X"," "),"")</f>
        <v/>
      </c>
      <c r="H11" s="39" t="str">
        <f>IFERROR(IF(VLOOKUP(B11,Moves!$A$1:$D$151,3,FALSE)=2,"X"," "),"")</f>
        <v/>
      </c>
      <c r="I11" s="39" t="str">
        <f>IFERROR(IF(VLOOKUP(B11,Moves!$A$1:$D$151,3,FALSE)=3,"X"," "),"")</f>
        <v/>
      </c>
      <c r="J11" s="39" t="str">
        <f>IFERROR(IF(VLOOKUP(B11,Moves!$A$1:$D$151,3,FALSE)=4,"X"," "),"")</f>
        <v/>
      </c>
      <c r="K11" s="19"/>
      <c r="L11" s="19"/>
      <c r="M11" s="36"/>
      <c r="N11" s="36"/>
      <c r="O11" s="36">
        <f>IF(ISNUMBER(SEARCH($B$9,P11)),MAX($O$8:O10)+1,0)</f>
        <v>3</v>
      </c>
      <c r="P11" s="68" t="s">
        <v>30</v>
      </c>
      <c r="Q11" s="36"/>
      <c r="R11" s="55"/>
      <c r="S11" s="36" t="str">
        <f>IFERROR(VLOOKUP(ROWS($P$9:P11),$O$9:$P$158,2,0),"")</f>
        <v xml:space="preserve">Star jump </v>
      </c>
      <c r="T11" s="55"/>
      <c r="U11" s="55"/>
      <c r="V11" s="55"/>
      <c r="W11" s="36">
        <f>IF(ISNUMBER(SEARCH($B$10,X11)),MAX($W$8:W10)+1,0)</f>
        <v>3</v>
      </c>
      <c r="X11" s="68" t="s">
        <v>30</v>
      </c>
      <c r="Y11" s="55"/>
      <c r="Z11" s="55"/>
      <c r="AA11" s="55" t="str">
        <f>IFERROR(VLOOKUP(ROWS($X$9:X11),$W$9:$X$158,2,0),"")</f>
        <v xml:space="preserve">Star jump </v>
      </c>
      <c r="AB11" s="55"/>
      <c r="AC11" s="55"/>
      <c r="AD11" s="55"/>
      <c r="AE11" s="36">
        <f>IF(ISNUMBER(SEARCH($B$11,AF11)),MAX($AE$8:AE10)+1,0)</f>
        <v>3</v>
      </c>
      <c r="AF11" s="68" t="s">
        <v>30</v>
      </c>
      <c r="AG11" s="55"/>
      <c r="AH11" s="55"/>
      <c r="AI11" s="36" t="str">
        <f>IFERROR(VLOOKUP(ROWS($AF$9:AF11),$AE$9:$AF$158,2,0),"")</f>
        <v xml:space="preserve">Star jump </v>
      </c>
      <c r="AJ11" s="55"/>
      <c r="AK11" s="55"/>
      <c r="AL11" s="55"/>
      <c r="AM11" s="36">
        <f>IF(ISNUMBER(SEARCH($B$12,AN11)),MAX($AM$8:AM10)+1,0)</f>
        <v>3</v>
      </c>
      <c r="AN11" s="68" t="s">
        <v>30</v>
      </c>
      <c r="AO11" s="55"/>
      <c r="AP11" s="55"/>
      <c r="AQ11" s="55" t="str">
        <f>IFERROR(VLOOKUP(ROWS($AN$9:AN11),$AM$9:$AN$158,2,0),"")</f>
        <v xml:space="preserve">Star jump </v>
      </c>
      <c r="AR11" s="55"/>
      <c r="AS11" s="55"/>
      <c r="AT11" s="55"/>
      <c r="AU11" s="69">
        <f>IF(ISNUMBER(SEARCH($B$13,AV11)),MAX($AU$8:AU10)+1,0)</f>
        <v>3</v>
      </c>
      <c r="AV11" s="68" t="s">
        <v>30</v>
      </c>
      <c r="AW11" s="55"/>
      <c r="AX11" s="55"/>
      <c r="AY11" s="69" t="str">
        <f>IFERROR(VLOOKUP(ROWS($AV$9:AV11),$AU$9:$AV$158,2,0),"")</f>
        <v xml:space="preserve">Star jump </v>
      </c>
      <c r="AZ11" s="55"/>
      <c r="BA11" s="55"/>
      <c r="BB11" s="55"/>
      <c r="BC11" s="69">
        <f>IF(ISNUMBER(SEARCH($B$14,BD11)),MAX($BC$8:BC10)+1,0)</f>
        <v>3</v>
      </c>
      <c r="BD11" s="68" t="s">
        <v>30</v>
      </c>
      <c r="BE11" s="55"/>
      <c r="BF11" s="55"/>
      <c r="BG11" s="69" t="str">
        <f>IFERROR(VLOOKUP(ROWS($BD$9:BD11),$BC$9:$BD$158,2,0),"")</f>
        <v xml:space="preserve">Star jump </v>
      </c>
      <c r="BH11" s="55"/>
      <c r="BI11" s="55"/>
      <c r="BJ11" s="55"/>
      <c r="BK11" s="69">
        <f>IF(ISNUMBER(SEARCH($B$15,BL11)),MAX($BK$8:BK10)+1,0)</f>
        <v>3</v>
      </c>
      <c r="BL11" s="68" t="s">
        <v>30</v>
      </c>
      <c r="BM11" s="55"/>
      <c r="BN11" s="55"/>
      <c r="BO11" s="69" t="str">
        <f>IFERROR(VLOOKUP(ROWS($BL$9:BL11),$BK$9:$BL$158,2,0),"")</f>
        <v xml:space="preserve">Star jump </v>
      </c>
      <c r="BP11" s="55"/>
      <c r="BQ11" s="55"/>
      <c r="BR11" s="55"/>
      <c r="BS11" s="69">
        <f>IF(ISNUMBER(SEARCH($B$16,BT11)),MAX($BS$8:BS10)+1,0)</f>
        <v>3</v>
      </c>
      <c r="BT11" s="68" t="s">
        <v>30</v>
      </c>
      <c r="BU11" s="55"/>
      <c r="BV11" s="55"/>
      <c r="BW11" s="69" t="str">
        <f>IFERROR(VLOOKUP(ROWS($BT$9:BT11),$BS$9:$BT$158,2,0),"")</f>
        <v xml:space="preserve">Star jump </v>
      </c>
      <c r="BX11" s="55"/>
      <c r="BY11" s="55"/>
      <c r="BZ11" s="55"/>
      <c r="CA11" s="69">
        <f>IF(ISNUMBER(SEARCH($B$17,CB11)),MAX($CA$8:CA10)+1,0)</f>
        <v>3</v>
      </c>
      <c r="CB11" s="68" t="s">
        <v>30</v>
      </c>
      <c r="CC11" s="55"/>
      <c r="CD11" s="55"/>
      <c r="CE11" s="69" t="str">
        <f>IFERROR(VLOOKUP(ROWS($CB$9:CB11),$CA$9:$CB$158,2,0),"")</f>
        <v xml:space="preserve">Star jump </v>
      </c>
      <c r="CF11" s="55"/>
      <c r="CG11" s="55"/>
      <c r="CH11" s="55"/>
      <c r="CI11" s="69">
        <f>IF(ISNUMBER(SEARCH($B$18,CJ11)),MAX($CI$8:CI10)+1,0)</f>
        <v>3</v>
      </c>
      <c r="CJ11" s="68" t="s">
        <v>30</v>
      </c>
      <c r="CK11" s="55"/>
      <c r="CL11" s="55"/>
      <c r="CM11" s="69" t="str">
        <f>IFERROR(VLOOKUP(ROWS($CJ$9:CJ11),$CI$9:$CJ$158,2,0),"")</f>
        <v xml:space="preserve">Star jump </v>
      </c>
      <c r="CN11" s="55"/>
      <c r="CO11" s="55"/>
      <c r="CP11" s="55"/>
      <c r="CQ11" s="67" t="str">
        <f t="shared" si="3"/>
        <v/>
      </c>
      <c r="CR11" s="36" t="str">
        <f t="shared" si="4"/>
        <v/>
      </c>
      <c r="CS11" s="36" t="str">
        <f t="shared" si="5"/>
        <v/>
      </c>
      <c r="CT11" s="53" t="str">
        <f t="shared" si="0"/>
        <v>No</v>
      </c>
      <c r="CU11" s="36" t="str">
        <f t="shared" si="1"/>
        <v/>
      </c>
      <c r="CV11" s="36" t="str">
        <f>IF(K11&lt;&gt;"Acrobatic skill","",IF(VLOOKUP(B11,Moves!$A$1:$D$151,4,FALSE)="",IF(I11="X","Yes",IF(J11="X","Yes","No")),"No"))</f>
        <v/>
      </c>
      <c r="CW11" s="36" t="str">
        <f>IF(K11&lt;&gt;"Flight skill","",IF(J11="X",IF(VLOOKUP(B11,Moves!$A$1:$D$151,4,FALSE)&lt;&gt;"FS","No","Yes"),"No"))</f>
        <v/>
      </c>
      <c r="CX11" s="36" t="str">
        <f t="shared" si="2"/>
        <v/>
      </c>
      <c r="CY11" s="36" t="str">
        <f t="shared" si="6"/>
        <v/>
      </c>
      <c r="CZ11" s="36" t="str">
        <f t="shared" si="7"/>
        <v>Yes</v>
      </c>
      <c r="DA11" s="36" t="str">
        <f t="shared" si="8"/>
        <v/>
      </c>
      <c r="DB11" s="36" t="str">
        <f t="shared" si="9"/>
        <v/>
      </c>
      <c r="DC11" s="36"/>
      <c r="DD11" s="36" t="str">
        <f t="shared" si="10"/>
        <v/>
      </c>
      <c r="DE11" s="36" t="str">
        <f t="shared" si="11"/>
        <v/>
      </c>
      <c r="DF11" s="36" t="str">
        <f t="shared" si="12"/>
        <v/>
      </c>
      <c r="DG11" s="36" t="str">
        <f t="shared" si="13"/>
        <v/>
      </c>
      <c r="DH11" s="36"/>
    </row>
    <row r="12" spans="1:112" ht="15.75" customHeight="1" x14ac:dyDescent="0.25">
      <c r="A12" s="43">
        <v>4</v>
      </c>
      <c r="B12" s="20"/>
      <c r="C12" s="19"/>
      <c r="D12" s="41" t="str">
        <f>IFERROR(IF(VLOOKUP(B12,Moves!$A$1:$D$151,2,FALSE)="A","X"," "),"")</f>
        <v/>
      </c>
      <c r="E12" s="39" t="str">
        <f>IFERROR(IF(VLOOKUP(B12,Moves!$A$1:$D$151,2,FALSE)="B","X"," "),"")</f>
        <v/>
      </c>
      <c r="F12" s="39" t="str">
        <f>IFERROR(IF(VLOOKUP(B12,Moves!$A$1:$D$151,2,FALSE)="C","X"," "),"")</f>
        <v/>
      </c>
      <c r="G12" s="39" t="str">
        <f>IFERROR(IF(VLOOKUP(B12,Moves!$A$1:$D$151,3,FALSE)=1,"X"," "),"")</f>
        <v/>
      </c>
      <c r="H12" s="39" t="str">
        <f>IFERROR(IF(VLOOKUP(B12,Moves!$A$1:$D$151,3,FALSE)=2,"X"," "),"")</f>
        <v/>
      </c>
      <c r="I12" s="39" t="str">
        <f>IFERROR(IF(VLOOKUP(B12,Moves!$A$1:$D$151,3,FALSE)=3,"X"," "),"")</f>
        <v/>
      </c>
      <c r="J12" s="39" t="str">
        <f>IFERROR(IF(VLOOKUP(B12,Moves!$A$1:$D$151,3,FALSE)=4,"X"," "),"")</f>
        <v/>
      </c>
      <c r="K12" s="19"/>
      <c r="L12" s="19"/>
      <c r="M12" s="36"/>
      <c r="N12" s="36"/>
      <c r="O12" s="36">
        <f>IF(ISNUMBER(SEARCH($B$9,P12)),MAX($O$8:O11)+1,0)</f>
        <v>4</v>
      </c>
      <c r="P12" s="68" t="s">
        <v>31</v>
      </c>
      <c r="Q12" s="36"/>
      <c r="R12" s="55"/>
      <c r="S12" s="36" t="str">
        <f>IFERROR(VLOOKUP(ROWS($P$9:P12),$O$9:$P$158,2,0),"")</f>
        <v>Tuck jump</v>
      </c>
      <c r="T12" s="55"/>
      <c r="U12" s="55"/>
      <c r="V12" s="55"/>
      <c r="W12" s="36">
        <f>IF(ISNUMBER(SEARCH($B$10,X12)),MAX($W$8:W11)+1,0)</f>
        <v>4</v>
      </c>
      <c r="X12" s="68" t="s">
        <v>31</v>
      </c>
      <c r="Y12" s="55"/>
      <c r="Z12" s="55"/>
      <c r="AA12" s="55" t="str">
        <f>IFERROR(VLOOKUP(ROWS($X$9:X12),$W$9:$X$158,2,0),"")</f>
        <v>Tuck jump</v>
      </c>
      <c r="AB12" s="55"/>
      <c r="AC12" s="55"/>
      <c r="AD12" s="55"/>
      <c r="AE12" s="36">
        <f>IF(ISNUMBER(SEARCH($B$11,AF12)),MAX($AE$8:AE11)+1,0)</f>
        <v>4</v>
      </c>
      <c r="AF12" s="68" t="s">
        <v>31</v>
      </c>
      <c r="AG12" s="55"/>
      <c r="AH12" s="55"/>
      <c r="AI12" s="36" t="str">
        <f>IFERROR(VLOOKUP(ROWS($AF$9:AF12),$AE$9:$AF$158,2,0),"")</f>
        <v>Tuck jump</v>
      </c>
      <c r="AJ12" s="55"/>
      <c r="AK12" s="55"/>
      <c r="AL12" s="55"/>
      <c r="AM12" s="36">
        <f>IF(ISNUMBER(SEARCH($B$12,AN12)),MAX($AM$8:AM11)+1,0)</f>
        <v>4</v>
      </c>
      <c r="AN12" s="68" t="s">
        <v>31</v>
      </c>
      <c r="AO12" s="55"/>
      <c r="AP12" s="55"/>
      <c r="AQ12" s="55" t="str">
        <f>IFERROR(VLOOKUP(ROWS($AN$9:AN12),$AM$9:$AN$158,2,0),"")</f>
        <v>Tuck jump</v>
      </c>
      <c r="AR12" s="55"/>
      <c r="AS12" s="55"/>
      <c r="AT12" s="55"/>
      <c r="AU12" s="69">
        <f>IF(ISNUMBER(SEARCH($B$13,AV12)),MAX($AU$8:AU11)+1,0)</f>
        <v>4</v>
      </c>
      <c r="AV12" s="68" t="s">
        <v>31</v>
      </c>
      <c r="AW12" s="55"/>
      <c r="AX12" s="55"/>
      <c r="AY12" s="69" t="str">
        <f>IFERROR(VLOOKUP(ROWS($AV$9:AV12),$AU$9:$AV$158,2,0),"")</f>
        <v>Tuck jump</v>
      </c>
      <c r="AZ12" s="55"/>
      <c r="BA12" s="55"/>
      <c r="BB12" s="55"/>
      <c r="BC12" s="69">
        <f>IF(ISNUMBER(SEARCH($B$14,BD12)),MAX($BC$8:BC11)+1,0)</f>
        <v>4</v>
      </c>
      <c r="BD12" s="68" t="s">
        <v>31</v>
      </c>
      <c r="BE12" s="55"/>
      <c r="BF12" s="55"/>
      <c r="BG12" s="69" t="str">
        <f>IFERROR(VLOOKUP(ROWS($BD$9:BD12),$BC$9:$BD$158,2,0),"")</f>
        <v>Tuck jump</v>
      </c>
      <c r="BH12" s="55"/>
      <c r="BI12" s="55"/>
      <c r="BJ12" s="55"/>
      <c r="BK12" s="69">
        <f>IF(ISNUMBER(SEARCH($B$15,BL12)),MAX($BK$8:BK11)+1,0)</f>
        <v>4</v>
      </c>
      <c r="BL12" s="68" t="s">
        <v>31</v>
      </c>
      <c r="BM12" s="55"/>
      <c r="BN12" s="55"/>
      <c r="BO12" s="69" t="str">
        <f>IFERROR(VLOOKUP(ROWS($BL$9:BL12),$BK$9:$BL$158,2,0),"")</f>
        <v>Tuck jump</v>
      </c>
      <c r="BP12" s="55"/>
      <c r="BQ12" s="55"/>
      <c r="BR12" s="55"/>
      <c r="BS12" s="69">
        <f>IF(ISNUMBER(SEARCH($B$16,BT12)),MAX($BS$8:BS11)+1,0)</f>
        <v>4</v>
      </c>
      <c r="BT12" s="68" t="s">
        <v>31</v>
      </c>
      <c r="BU12" s="55"/>
      <c r="BV12" s="55"/>
      <c r="BW12" s="69" t="str">
        <f>IFERROR(VLOOKUP(ROWS($BT$9:BT12),$BS$9:$BT$158,2,0),"")</f>
        <v>Tuck jump</v>
      </c>
      <c r="BX12" s="55"/>
      <c r="BY12" s="55"/>
      <c r="BZ12" s="55"/>
      <c r="CA12" s="69">
        <f>IF(ISNUMBER(SEARCH($B$17,CB12)),MAX($CA$8:CA11)+1,0)</f>
        <v>4</v>
      </c>
      <c r="CB12" s="68" t="s">
        <v>31</v>
      </c>
      <c r="CC12" s="55"/>
      <c r="CD12" s="55"/>
      <c r="CE12" s="69" t="str">
        <f>IFERROR(VLOOKUP(ROWS($CB$9:CB12),$CA$9:$CB$158,2,0),"")</f>
        <v>Tuck jump</v>
      </c>
      <c r="CF12" s="55"/>
      <c r="CG12" s="55"/>
      <c r="CH12" s="55"/>
      <c r="CI12" s="69">
        <f>IF(ISNUMBER(SEARCH($B$18,CJ12)),MAX($CI$8:CI11)+1,0)</f>
        <v>4</v>
      </c>
      <c r="CJ12" s="68" t="s">
        <v>31</v>
      </c>
      <c r="CK12" s="55"/>
      <c r="CL12" s="55"/>
      <c r="CM12" s="69" t="str">
        <f>IFERROR(VLOOKUP(ROWS($CJ$9:CJ12),$CI$9:$CJ$158,2,0),"")</f>
        <v>Tuck jump</v>
      </c>
      <c r="CN12" s="55"/>
      <c r="CO12" s="55"/>
      <c r="CP12" s="55"/>
      <c r="CQ12" s="67" t="str">
        <f t="shared" si="3"/>
        <v/>
      </c>
      <c r="CR12" s="36" t="str">
        <f t="shared" si="4"/>
        <v/>
      </c>
      <c r="CS12" s="36" t="str">
        <f t="shared" si="5"/>
        <v/>
      </c>
      <c r="CT12" s="53" t="str">
        <f t="shared" si="0"/>
        <v>No</v>
      </c>
      <c r="CU12" s="36" t="str">
        <f t="shared" si="1"/>
        <v/>
      </c>
      <c r="CV12" s="36" t="str">
        <f>IF(K12&lt;&gt;"Acrobatic skill","",IF(VLOOKUP(B12,Moves!$A$1:$D$151,4,FALSE)="",IF(I12="X","Yes",IF(J12="X","Yes","No")),"No"))</f>
        <v/>
      </c>
      <c r="CW12" s="36" t="str">
        <f>IF(K12&lt;&gt;"Flight skill","",IF(J12="X",IF(VLOOKUP(B12,Moves!$A$1:$D$151,4,FALSE)&lt;&gt;"FS","No","Yes"),"No"))</f>
        <v/>
      </c>
      <c r="CX12" s="36" t="str">
        <f t="shared" si="2"/>
        <v/>
      </c>
      <c r="CY12" s="36" t="str">
        <f t="shared" si="6"/>
        <v/>
      </c>
      <c r="CZ12" s="36" t="str">
        <f t="shared" si="7"/>
        <v>Yes</v>
      </c>
      <c r="DA12" s="36" t="str">
        <f t="shared" si="8"/>
        <v/>
      </c>
      <c r="DB12" s="36" t="str">
        <f t="shared" si="9"/>
        <v/>
      </c>
      <c r="DC12" s="36"/>
      <c r="DD12" s="36" t="str">
        <f t="shared" si="10"/>
        <v/>
      </c>
      <c r="DE12" s="36" t="str">
        <f t="shared" si="11"/>
        <v/>
      </c>
      <c r="DF12" s="36" t="str">
        <f t="shared" si="12"/>
        <v/>
      </c>
      <c r="DG12" s="36" t="str">
        <f t="shared" si="13"/>
        <v/>
      </c>
      <c r="DH12" s="36"/>
    </row>
    <row r="13" spans="1:112" ht="15.75" customHeight="1" x14ac:dyDescent="0.25">
      <c r="A13" s="43">
        <v>5</v>
      </c>
      <c r="B13" s="20"/>
      <c r="C13" s="19"/>
      <c r="D13" s="41" t="str">
        <f>IFERROR(IF(VLOOKUP(B13,Moves!$A$1:$D$151,2,FALSE)="A","X"," "),"")</f>
        <v/>
      </c>
      <c r="E13" s="39" t="str">
        <f>IFERROR(IF(VLOOKUP(B13,Moves!$A$1:$D$151,2,FALSE)="B","X"," "),"")</f>
        <v/>
      </c>
      <c r="F13" s="39" t="str">
        <f>IFERROR(IF(VLOOKUP(B13,Moves!$A$1:$D$151,2,FALSE)="C","X"," "),"")</f>
        <v/>
      </c>
      <c r="G13" s="39" t="str">
        <f>IFERROR(IF(VLOOKUP(B13,Moves!$A$1:$D$151,3,FALSE)=1,"X"," "),"")</f>
        <v/>
      </c>
      <c r="H13" s="39" t="str">
        <f>IFERROR(IF(VLOOKUP(B13,Moves!$A$1:$D$151,3,FALSE)=2,"X"," "),"")</f>
        <v/>
      </c>
      <c r="I13" s="39" t="str">
        <f>IFERROR(IF(VLOOKUP(B13,Moves!$A$1:$D$151,3,FALSE)=3,"X"," "),"")</f>
        <v/>
      </c>
      <c r="J13" s="39" t="str">
        <f>IFERROR(IF(VLOOKUP(B13,Moves!$A$1:$D$151,3,FALSE)=4,"X"," "),"")</f>
        <v/>
      </c>
      <c r="K13" s="19"/>
      <c r="L13" s="19"/>
      <c r="M13" s="36"/>
      <c r="N13" s="36"/>
      <c r="O13" s="36">
        <f>IF(ISNUMBER(SEARCH($B$9,P13)),MAX($O$8:O12)+1,0)</f>
        <v>5</v>
      </c>
      <c r="P13" s="68" t="s">
        <v>32</v>
      </c>
      <c r="Q13" s="36"/>
      <c r="R13" s="55"/>
      <c r="S13" s="36" t="str">
        <f>IFERROR(VLOOKUP(ROWS($P$9:P13),$O$9:$P$158,2,0),"")</f>
        <v>2 x dynamic 1/2 turns on knees</v>
      </c>
      <c r="T13" s="55"/>
      <c r="U13" s="55"/>
      <c r="V13" s="55"/>
      <c r="W13" s="36">
        <f>IF(ISNUMBER(SEARCH($B$10,X13)),MAX($W$8:W12)+1,0)</f>
        <v>5</v>
      </c>
      <c r="X13" s="68" t="s">
        <v>32</v>
      </c>
      <c r="Y13" s="55"/>
      <c r="Z13" s="55"/>
      <c r="AA13" s="55" t="str">
        <f>IFERROR(VLOOKUP(ROWS($X$9:X13),$W$9:$X$158,2,0),"")</f>
        <v>2 x dynamic 1/2 turns on knees</v>
      </c>
      <c r="AB13" s="55"/>
      <c r="AC13" s="55"/>
      <c r="AD13" s="55"/>
      <c r="AE13" s="36">
        <f>IF(ISNUMBER(SEARCH($B$11,AF13)),MAX($AE$8:AE12)+1,0)</f>
        <v>5</v>
      </c>
      <c r="AF13" s="68" t="s">
        <v>32</v>
      </c>
      <c r="AG13" s="55"/>
      <c r="AH13" s="55"/>
      <c r="AI13" s="36" t="str">
        <f>IFERROR(VLOOKUP(ROWS($AF$9:AF13),$AE$9:$AF$158,2,0),"")</f>
        <v>2 x dynamic 1/2 turns on knees</v>
      </c>
      <c r="AJ13" s="55"/>
      <c r="AK13" s="55"/>
      <c r="AL13" s="55"/>
      <c r="AM13" s="36">
        <f>IF(ISNUMBER(SEARCH($B$12,AN13)),MAX($AM$8:AM12)+1,0)</f>
        <v>5</v>
      </c>
      <c r="AN13" s="68" t="s">
        <v>32</v>
      </c>
      <c r="AO13" s="55"/>
      <c r="AP13" s="55"/>
      <c r="AQ13" s="55" t="str">
        <f>IFERROR(VLOOKUP(ROWS($AN$9:AN13),$AM$9:$AN$158,2,0),"")</f>
        <v>2 x dynamic 1/2 turns on knees</v>
      </c>
      <c r="AR13" s="55"/>
      <c r="AS13" s="55"/>
      <c r="AT13" s="55"/>
      <c r="AU13" s="69">
        <f>IF(ISNUMBER(SEARCH($B$13,AV13)),MAX($AU$8:AU12)+1,0)</f>
        <v>5</v>
      </c>
      <c r="AV13" s="68" t="s">
        <v>32</v>
      </c>
      <c r="AW13" s="55"/>
      <c r="AX13" s="55"/>
      <c r="AY13" s="69" t="str">
        <f>IFERROR(VLOOKUP(ROWS($AV$9:AV13),$AU$9:$AV$158,2,0),"")</f>
        <v>2 x dynamic 1/2 turns on knees</v>
      </c>
      <c r="AZ13" s="55"/>
      <c r="BA13" s="55"/>
      <c r="BB13" s="55"/>
      <c r="BC13" s="69">
        <f>IF(ISNUMBER(SEARCH($B$14,BD13)),MAX($BC$8:BC12)+1,0)</f>
        <v>5</v>
      </c>
      <c r="BD13" s="68" t="s">
        <v>32</v>
      </c>
      <c r="BE13" s="55"/>
      <c r="BF13" s="55"/>
      <c r="BG13" s="69" t="str">
        <f>IFERROR(VLOOKUP(ROWS($BD$9:BD13),$BC$9:$BD$158,2,0),"")</f>
        <v>2 x dynamic 1/2 turns on knees</v>
      </c>
      <c r="BH13" s="55"/>
      <c r="BI13" s="55"/>
      <c r="BJ13" s="55"/>
      <c r="BK13" s="69">
        <f>IF(ISNUMBER(SEARCH($B$15,BL13)),MAX($BK$8:BK12)+1,0)</f>
        <v>5</v>
      </c>
      <c r="BL13" s="68" t="s">
        <v>32</v>
      </c>
      <c r="BM13" s="55"/>
      <c r="BN13" s="55"/>
      <c r="BO13" s="69" t="str">
        <f>IFERROR(VLOOKUP(ROWS($BL$9:BL13),$BK$9:$BL$158,2,0),"")</f>
        <v>2 x dynamic 1/2 turns on knees</v>
      </c>
      <c r="BP13" s="55"/>
      <c r="BQ13" s="55"/>
      <c r="BR13" s="55"/>
      <c r="BS13" s="69">
        <f>IF(ISNUMBER(SEARCH($B$16,BT13)),MAX($BS$8:BS12)+1,0)</f>
        <v>5</v>
      </c>
      <c r="BT13" s="68" t="s">
        <v>32</v>
      </c>
      <c r="BU13" s="55"/>
      <c r="BV13" s="55"/>
      <c r="BW13" s="69" t="str">
        <f>IFERROR(VLOOKUP(ROWS($BT$9:BT13),$BS$9:$BT$158,2,0),"")</f>
        <v>2 x dynamic 1/2 turns on knees</v>
      </c>
      <c r="BX13" s="55"/>
      <c r="BY13" s="55"/>
      <c r="BZ13" s="55"/>
      <c r="CA13" s="69">
        <f>IF(ISNUMBER(SEARCH($B$17,CB13)),MAX($CA$8:CA12)+1,0)</f>
        <v>5</v>
      </c>
      <c r="CB13" s="68" t="s">
        <v>32</v>
      </c>
      <c r="CC13" s="55"/>
      <c r="CD13" s="55"/>
      <c r="CE13" s="69" t="str">
        <f>IFERROR(VLOOKUP(ROWS($CB$9:CB13),$CA$9:$CB$158,2,0),"")</f>
        <v>2 x dynamic 1/2 turns on knees</v>
      </c>
      <c r="CF13" s="55"/>
      <c r="CG13" s="55"/>
      <c r="CH13" s="55"/>
      <c r="CI13" s="69">
        <f>IF(ISNUMBER(SEARCH($B$18,CJ13)),MAX($CI$8:CI12)+1,0)</f>
        <v>5</v>
      </c>
      <c r="CJ13" s="68" t="s">
        <v>32</v>
      </c>
      <c r="CK13" s="55"/>
      <c r="CL13" s="55"/>
      <c r="CM13" s="69" t="str">
        <f>IFERROR(VLOOKUP(ROWS($CJ$9:CJ13),$CI$9:$CJ$158,2,0),"")</f>
        <v>2 x dynamic 1/2 turns on knees</v>
      </c>
      <c r="CN13" s="55"/>
      <c r="CO13" s="55"/>
      <c r="CP13" s="55"/>
      <c r="CQ13" s="67" t="str">
        <f t="shared" si="3"/>
        <v/>
      </c>
      <c r="CR13" s="36" t="str">
        <f t="shared" si="4"/>
        <v/>
      </c>
      <c r="CS13" s="36" t="str">
        <f t="shared" si="5"/>
        <v/>
      </c>
      <c r="CT13" s="53" t="str">
        <f t="shared" si="0"/>
        <v>No</v>
      </c>
      <c r="CU13" s="36" t="str">
        <f t="shared" si="1"/>
        <v/>
      </c>
      <c r="CV13" s="36" t="str">
        <f>IF(K13&lt;&gt;"Acrobatic skill","",IF(VLOOKUP(B13,Moves!$A$1:$D$151,4,FALSE)="",IF(I13="X","Yes",IF(J13="X","Yes","No")),"No"))</f>
        <v/>
      </c>
      <c r="CW13" s="36" t="str">
        <f>IF(K13&lt;&gt;"Flight skill","",IF(J13="X",IF(VLOOKUP(B13,Moves!$A$1:$D$151,4,FALSE)&lt;&gt;"FS","No","Yes"),"No"))</f>
        <v/>
      </c>
      <c r="CX13" s="36" t="str">
        <f t="shared" si="2"/>
        <v/>
      </c>
      <c r="CY13" s="36" t="str">
        <f t="shared" si="6"/>
        <v/>
      </c>
      <c r="CZ13" s="36" t="str">
        <f t="shared" si="7"/>
        <v>Yes</v>
      </c>
      <c r="DA13" s="36" t="str">
        <f t="shared" si="8"/>
        <v/>
      </c>
      <c r="DB13" s="36" t="str">
        <f t="shared" si="9"/>
        <v/>
      </c>
      <c r="DC13" s="36"/>
      <c r="DD13" s="36" t="str">
        <f t="shared" si="10"/>
        <v/>
      </c>
      <c r="DE13" s="36" t="str">
        <f t="shared" si="11"/>
        <v/>
      </c>
      <c r="DF13" s="36" t="str">
        <f t="shared" si="12"/>
        <v/>
      </c>
      <c r="DG13" s="36" t="str">
        <f t="shared" si="13"/>
        <v/>
      </c>
      <c r="DH13" s="36"/>
    </row>
    <row r="14" spans="1:112" ht="15.75" customHeight="1" x14ac:dyDescent="0.25">
      <c r="A14" s="43">
        <v>6</v>
      </c>
      <c r="B14" s="20"/>
      <c r="C14" s="19"/>
      <c r="D14" s="41" t="str">
        <f>IFERROR(IF(VLOOKUP(B14,Moves!$A$1:$D$151,2,FALSE)="A","X"," "),"")</f>
        <v/>
      </c>
      <c r="E14" s="39" t="str">
        <f>IFERROR(IF(VLOOKUP(B14,Moves!$A$1:$D$151,2,FALSE)="B","X"," "),"")</f>
        <v/>
      </c>
      <c r="F14" s="39" t="str">
        <f>IFERROR(IF(VLOOKUP(B14,Moves!$A$1:$D$151,2,FALSE)="C","X"," "),"")</f>
        <v/>
      </c>
      <c r="G14" s="39" t="str">
        <f>IFERROR(IF(VLOOKUP(B14,Moves!$A$1:$D$151,3,FALSE)=1,"X"," "),"")</f>
        <v/>
      </c>
      <c r="H14" s="39" t="str">
        <f>IFERROR(IF(VLOOKUP(B14,Moves!$A$1:$D$151,3,FALSE)=2,"X"," "),"")</f>
        <v/>
      </c>
      <c r="I14" s="39" t="str">
        <f>IFERROR(IF(VLOOKUP(B14,Moves!$A$1:$D$151,3,FALSE)=3,"X"," "),"")</f>
        <v/>
      </c>
      <c r="J14" s="39" t="str">
        <f>IFERROR(IF(VLOOKUP(B14,Moves!$A$1:$D$151,3,FALSE)=4,"X"," "),"")</f>
        <v/>
      </c>
      <c r="K14" s="19"/>
      <c r="L14" s="19"/>
      <c r="M14" s="36"/>
      <c r="N14" s="36"/>
      <c r="O14" s="36">
        <f>IF(ISNUMBER(SEARCH($B$9,P14)),MAX($O$8:O13)+1,0)</f>
        <v>6</v>
      </c>
      <c r="P14" s="68" t="s">
        <v>34</v>
      </c>
      <c r="Q14" s="36"/>
      <c r="R14" s="55"/>
      <c r="S14" s="36" t="str">
        <f>IFERROR(VLOOKUP(ROWS($P$9:P14),$O$9:$P$158,2,0),"")</f>
        <v xml:space="preserve">1 leg balance </v>
      </c>
      <c r="T14" s="55"/>
      <c r="U14" s="55"/>
      <c r="V14" s="55"/>
      <c r="W14" s="36">
        <f>IF(ISNUMBER(SEARCH($B$10,X14)),MAX($W$8:W13)+1,0)</f>
        <v>6</v>
      </c>
      <c r="X14" s="68" t="s">
        <v>34</v>
      </c>
      <c r="Y14" s="55"/>
      <c r="Z14" s="55"/>
      <c r="AA14" s="55" t="str">
        <f>IFERROR(VLOOKUP(ROWS($X$9:X14),$W$9:$X$158,2,0),"")</f>
        <v xml:space="preserve">1 leg balance </v>
      </c>
      <c r="AB14" s="55"/>
      <c r="AC14" s="55"/>
      <c r="AD14" s="55"/>
      <c r="AE14" s="36">
        <f>IF(ISNUMBER(SEARCH($B$11,AF14)),MAX($AE$8:AE13)+1,0)</f>
        <v>6</v>
      </c>
      <c r="AF14" s="68" t="s">
        <v>34</v>
      </c>
      <c r="AG14" s="55"/>
      <c r="AH14" s="55"/>
      <c r="AI14" s="36" t="str">
        <f>IFERROR(VLOOKUP(ROWS($AF$9:AF14),$AE$9:$AF$158,2,0),"")</f>
        <v xml:space="preserve">1 leg balance </v>
      </c>
      <c r="AJ14" s="55"/>
      <c r="AK14" s="55"/>
      <c r="AL14" s="55"/>
      <c r="AM14" s="36">
        <f>IF(ISNUMBER(SEARCH($B$12,AN14)),MAX($AM$8:AM13)+1,0)</f>
        <v>6</v>
      </c>
      <c r="AN14" s="68" t="s">
        <v>34</v>
      </c>
      <c r="AO14" s="55"/>
      <c r="AP14" s="55"/>
      <c r="AQ14" s="55" t="str">
        <f>IFERROR(VLOOKUP(ROWS($AN$9:AN14),$AM$9:$AN$158,2,0),"")</f>
        <v xml:space="preserve">1 leg balance </v>
      </c>
      <c r="AR14" s="55"/>
      <c r="AS14" s="55"/>
      <c r="AT14" s="55"/>
      <c r="AU14" s="69">
        <f>IF(ISNUMBER(SEARCH($B$13,AV14)),MAX($AU$8:AU13)+1,0)</f>
        <v>6</v>
      </c>
      <c r="AV14" s="68" t="s">
        <v>34</v>
      </c>
      <c r="AW14" s="55"/>
      <c r="AX14" s="55"/>
      <c r="AY14" s="69" t="str">
        <f>IFERROR(VLOOKUP(ROWS($AV$9:AV14),$AU$9:$AV$158,2,0),"")</f>
        <v xml:space="preserve">1 leg balance </v>
      </c>
      <c r="AZ14" s="55"/>
      <c r="BA14" s="55"/>
      <c r="BB14" s="55"/>
      <c r="BC14" s="69">
        <f>IF(ISNUMBER(SEARCH($B$14,BD14)),MAX($BC$8:BC13)+1,0)</f>
        <v>6</v>
      </c>
      <c r="BD14" s="68" t="s">
        <v>34</v>
      </c>
      <c r="BE14" s="55"/>
      <c r="BF14" s="55"/>
      <c r="BG14" s="69" t="str">
        <f>IFERROR(VLOOKUP(ROWS($BD$9:BD14),$BC$9:$BD$158,2,0),"")</f>
        <v xml:space="preserve">1 leg balance </v>
      </c>
      <c r="BH14" s="55"/>
      <c r="BI14" s="55"/>
      <c r="BJ14" s="55"/>
      <c r="BK14" s="69">
        <f>IF(ISNUMBER(SEARCH($B$15,BL14)),MAX($BK$8:BK13)+1,0)</f>
        <v>6</v>
      </c>
      <c r="BL14" s="68" t="s">
        <v>34</v>
      </c>
      <c r="BM14" s="55"/>
      <c r="BN14" s="55"/>
      <c r="BO14" s="69" t="str">
        <f>IFERROR(VLOOKUP(ROWS($BL$9:BL14),$BK$9:$BL$158,2,0),"")</f>
        <v xml:space="preserve">1 leg balance </v>
      </c>
      <c r="BP14" s="55"/>
      <c r="BQ14" s="55"/>
      <c r="BR14" s="55"/>
      <c r="BS14" s="69">
        <f>IF(ISNUMBER(SEARCH($B$16,BT14)),MAX($BS$8:BS13)+1,0)</f>
        <v>6</v>
      </c>
      <c r="BT14" s="68" t="s">
        <v>34</v>
      </c>
      <c r="BU14" s="55"/>
      <c r="BV14" s="55"/>
      <c r="BW14" s="69" t="str">
        <f>IFERROR(VLOOKUP(ROWS($BT$9:BT14),$BS$9:$BT$158,2,0),"")</f>
        <v xml:space="preserve">1 leg balance </v>
      </c>
      <c r="BX14" s="55"/>
      <c r="BY14" s="55"/>
      <c r="BZ14" s="55"/>
      <c r="CA14" s="69">
        <f>IF(ISNUMBER(SEARCH($B$17,CB14)),MAX($CA$8:CA13)+1,0)</f>
        <v>6</v>
      </c>
      <c r="CB14" s="68" t="s">
        <v>34</v>
      </c>
      <c r="CC14" s="55"/>
      <c r="CD14" s="55"/>
      <c r="CE14" s="69" t="str">
        <f>IFERROR(VLOOKUP(ROWS($CB$9:CB14),$CA$9:$CB$158,2,0),"")</f>
        <v xml:space="preserve">1 leg balance </v>
      </c>
      <c r="CF14" s="55"/>
      <c r="CG14" s="55"/>
      <c r="CH14" s="55"/>
      <c r="CI14" s="69">
        <f>IF(ISNUMBER(SEARCH($B$18,CJ14)),MAX($CI$8:CI13)+1,0)</f>
        <v>6</v>
      </c>
      <c r="CJ14" s="68" t="s">
        <v>34</v>
      </c>
      <c r="CK14" s="55"/>
      <c r="CL14" s="55"/>
      <c r="CM14" s="69" t="str">
        <f>IFERROR(VLOOKUP(ROWS($CJ$9:CJ14),$CI$9:$CJ$158,2,0),"")</f>
        <v xml:space="preserve">1 leg balance </v>
      </c>
      <c r="CN14" s="55"/>
      <c r="CO14" s="55"/>
      <c r="CP14" s="55"/>
      <c r="CQ14" s="67" t="str">
        <f t="shared" si="3"/>
        <v/>
      </c>
      <c r="CR14" s="36" t="str">
        <f t="shared" si="4"/>
        <v/>
      </c>
      <c r="CS14" s="36" t="str">
        <f t="shared" si="5"/>
        <v/>
      </c>
      <c r="CT14" s="53" t="str">
        <f t="shared" si="0"/>
        <v>No</v>
      </c>
      <c r="CU14" s="36" t="str">
        <f t="shared" si="1"/>
        <v/>
      </c>
      <c r="CV14" s="36" t="str">
        <f>IF(K14&lt;&gt;"Acrobatic skill","",IF(VLOOKUP(B14,Moves!$A$1:$D$151,4,FALSE)="",IF(I14="X","Yes",IF(J14="X","Yes","No")),"No"))</f>
        <v/>
      </c>
      <c r="CW14" s="36" t="str">
        <f>IF(K14&lt;&gt;"Flight skill","",IF(J14="X",IF(VLOOKUP(B14,Moves!$A$1:$D$151,4,FALSE)&lt;&gt;"FS","No","Yes"),"No"))</f>
        <v/>
      </c>
      <c r="CX14" s="36" t="str">
        <f t="shared" si="2"/>
        <v/>
      </c>
      <c r="CY14" s="36" t="str">
        <f t="shared" si="6"/>
        <v/>
      </c>
      <c r="CZ14" s="36" t="str">
        <f t="shared" si="7"/>
        <v>Yes</v>
      </c>
      <c r="DA14" s="36" t="str">
        <f t="shared" si="8"/>
        <v/>
      </c>
      <c r="DB14" s="36" t="str">
        <f t="shared" si="9"/>
        <v/>
      </c>
      <c r="DC14" s="36"/>
      <c r="DD14" s="36" t="str">
        <f t="shared" si="10"/>
        <v/>
      </c>
      <c r="DE14" s="36" t="str">
        <f t="shared" si="11"/>
        <v/>
      </c>
      <c r="DF14" s="36" t="str">
        <f t="shared" si="12"/>
        <v/>
      </c>
      <c r="DG14" s="36" t="str">
        <f t="shared" si="13"/>
        <v/>
      </c>
      <c r="DH14" s="36"/>
    </row>
    <row r="15" spans="1:112" ht="15.75" customHeight="1" x14ac:dyDescent="0.25">
      <c r="A15" s="43">
        <v>7</v>
      </c>
      <c r="B15" s="20"/>
      <c r="C15" s="19"/>
      <c r="D15" s="41" t="str">
        <f>IFERROR(IF(VLOOKUP(B15,Moves!$A$1:$D$151,2,FALSE)="A","X"," "),"")</f>
        <v/>
      </c>
      <c r="E15" s="39" t="str">
        <f>IFERROR(IF(VLOOKUP(B15,Moves!$A$1:$D$151,2,FALSE)="B","X"," "),"")</f>
        <v/>
      </c>
      <c r="F15" s="39" t="str">
        <f>IFERROR(IF(VLOOKUP(B15,Moves!$A$1:$D$151,2,FALSE)="C","X"," "),"")</f>
        <v/>
      </c>
      <c r="G15" s="39" t="str">
        <f>IFERROR(IF(VLOOKUP(B15,Moves!$A$1:$D$151,3,FALSE)=1,"X"," "),"")</f>
        <v/>
      </c>
      <c r="H15" s="39" t="str">
        <f>IFERROR(IF(VLOOKUP(B15,Moves!$A$1:$D$151,3,FALSE)=2,"X"," "),"")</f>
        <v/>
      </c>
      <c r="I15" s="39" t="str">
        <f>IFERROR(IF(VLOOKUP(B15,Moves!$A$1:$D$151,3,FALSE)=3,"X"," "),"")</f>
        <v/>
      </c>
      <c r="J15" s="39" t="str">
        <f>IFERROR(IF(VLOOKUP(B15,Moves!$A$1:$D$151,3,FALSE)=4,"X"," "),"")</f>
        <v/>
      </c>
      <c r="K15" s="19"/>
      <c r="L15" s="19"/>
      <c r="M15" s="36"/>
      <c r="N15" s="36"/>
      <c r="O15" s="36">
        <f>IF(ISNUMBER(SEARCH($B$9,P15)),MAX($O$8:O14)+1,0)</f>
        <v>7</v>
      </c>
      <c r="P15" s="68" t="s">
        <v>35</v>
      </c>
      <c r="Q15" s="36"/>
      <c r="R15" s="55"/>
      <c r="S15" s="36" t="str">
        <f>IFERROR(VLOOKUP(ROWS($P$9:P15),$O$9:$P$158,2,0),"")</f>
        <v xml:space="preserve">Splits (F or S) </v>
      </c>
      <c r="T15" s="55"/>
      <c r="U15" s="55"/>
      <c r="V15" s="55"/>
      <c r="W15" s="36">
        <f>IF(ISNUMBER(SEARCH($B$10,X15)),MAX($W$8:W14)+1,0)</f>
        <v>7</v>
      </c>
      <c r="X15" s="68" t="s">
        <v>35</v>
      </c>
      <c r="Y15" s="55"/>
      <c r="Z15" s="55"/>
      <c r="AA15" s="55" t="str">
        <f>IFERROR(VLOOKUP(ROWS($X$9:X15),$W$9:$X$158,2,0),"")</f>
        <v xml:space="preserve">Splits (F or S) </v>
      </c>
      <c r="AB15" s="55"/>
      <c r="AC15" s="55"/>
      <c r="AD15" s="55"/>
      <c r="AE15" s="36">
        <f>IF(ISNUMBER(SEARCH($B$11,AF15)),MAX($AE$8:AE14)+1,0)</f>
        <v>7</v>
      </c>
      <c r="AF15" s="68" t="s">
        <v>35</v>
      </c>
      <c r="AG15" s="55"/>
      <c r="AH15" s="55"/>
      <c r="AI15" s="36" t="str">
        <f>IFERROR(VLOOKUP(ROWS($AF$9:AF15),$AE$9:$AF$158,2,0),"")</f>
        <v xml:space="preserve">Splits (F or S) </v>
      </c>
      <c r="AJ15" s="55"/>
      <c r="AK15" s="55"/>
      <c r="AL15" s="55"/>
      <c r="AM15" s="36">
        <f>IF(ISNUMBER(SEARCH($B$12,AN15)),MAX($AM$8:AM14)+1,0)</f>
        <v>7</v>
      </c>
      <c r="AN15" s="68" t="s">
        <v>35</v>
      </c>
      <c r="AO15" s="55"/>
      <c r="AP15" s="55"/>
      <c r="AQ15" s="55" t="str">
        <f>IFERROR(VLOOKUP(ROWS($AN$9:AN15),$AM$9:$AN$158,2,0),"")</f>
        <v xml:space="preserve">Splits (F or S) </v>
      </c>
      <c r="AR15" s="55"/>
      <c r="AS15" s="55"/>
      <c r="AT15" s="55"/>
      <c r="AU15" s="69">
        <f>IF(ISNUMBER(SEARCH($B$13,AV15)),MAX($AU$8:AU14)+1,0)</f>
        <v>7</v>
      </c>
      <c r="AV15" s="68" t="s">
        <v>35</v>
      </c>
      <c r="AW15" s="55"/>
      <c r="AX15" s="55"/>
      <c r="AY15" s="69" t="str">
        <f>IFERROR(VLOOKUP(ROWS($AV$9:AV15),$AU$9:$AV$158,2,0),"")</f>
        <v xml:space="preserve">Splits (F or S) </v>
      </c>
      <c r="AZ15" s="55"/>
      <c r="BA15" s="55"/>
      <c r="BB15" s="55"/>
      <c r="BC15" s="69">
        <f>IF(ISNUMBER(SEARCH($B$14,BD15)),MAX($BC$8:BC14)+1,0)</f>
        <v>7</v>
      </c>
      <c r="BD15" s="68" t="s">
        <v>35</v>
      </c>
      <c r="BE15" s="55"/>
      <c r="BF15" s="55"/>
      <c r="BG15" s="69" t="str">
        <f>IFERROR(VLOOKUP(ROWS($BD$9:BD15),$BC$9:$BD$158,2,0),"")</f>
        <v xml:space="preserve">Splits (F or S) </v>
      </c>
      <c r="BH15" s="55"/>
      <c r="BI15" s="55"/>
      <c r="BJ15" s="55"/>
      <c r="BK15" s="69">
        <f>IF(ISNUMBER(SEARCH($B$15,BL15)),MAX($BK$8:BK14)+1,0)</f>
        <v>7</v>
      </c>
      <c r="BL15" s="68" t="s">
        <v>35</v>
      </c>
      <c r="BM15" s="55"/>
      <c r="BN15" s="55"/>
      <c r="BO15" s="69" t="str">
        <f>IFERROR(VLOOKUP(ROWS($BL$9:BL15),$BK$9:$BL$158,2,0),"")</f>
        <v xml:space="preserve">Splits (F or S) </v>
      </c>
      <c r="BP15" s="55"/>
      <c r="BQ15" s="55"/>
      <c r="BR15" s="55"/>
      <c r="BS15" s="69">
        <f>IF(ISNUMBER(SEARCH($B$16,BT15)),MAX($BS$8:BS14)+1,0)</f>
        <v>7</v>
      </c>
      <c r="BT15" s="68" t="s">
        <v>35</v>
      </c>
      <c r="BU15" s="55"/>
      <c r="BV15" s="55"/>
      <c r="BW15" s="69" t="str">
        <f>IFERROR(VLOOKUP(ROWS($BT$9:BT15),$BS$9:$BT$158,2,0),"")</f>
        <v xml:space="preserve">Splits (F or S) </v>
      </c>
      <c r="BX15" s="55"/>
      <c r="BY15" s="55"/>
      <c r="BZ15" s="55"/>
      <c r="CA15" s="69">
        <f>IF(ISNUMBER(SEARCH($B$17,CB15)),MAX($CA$8:CA14)+1,0)</f>
        <v>7</v>
      </c>
      <c r="CB15" s="68" t="s">
        <v>35</v>
      </c>
      <c r="CC15" s="55"/>
      <c r="CD15" s="55"/>
      <c r="CE15" s="69" t="str">
        <f>IFERROR(VLOOKUP(ROWS($CB$9:CB15),$CA$9:$CB$158,2,0),"")</f>
        <v xml:space="preserve">Splits (F or S) </v>
      </c>
      <c r="CF15" s="55"/>
      <c r="CG15" s="55"/>
      <c r="CH15" s="55"/>
      <c r="CI15" s="69">
        <f>IF(ISNUMBER(SEARCH($B$18,CJ15)),MAX($CI$8:CI14)+1,0)</f>
        <v>7</v>
      </c>
      <c r="CJ15" s="68" t="s">
        <v>35</v>
      </c>
      <c r="CK15" s="55"/>
      <c r="CL15" s="55"/>
      <c r="CM15" s="69" t="str">
        <f>IFERROR(VLOOKUP(ROWS($CJ$9:CJ15),$CI$9:$CJ$158,2,0),"")</f>
        <v xml:space="preserve">Splits (F or S) </v>
      </c>
      <c r="CN15" s="55"/>
      <c r="CO15" s="55"/>
      <c r="CP15" s="55"/>
      <c r="CQ15" s="67" t="str">
        <f t="shared" si="3"/>
        <v/>
      </c>
      <c r="CR15" s="36" t="str">
        <f t="shared" si="4"/>
        <v/>
      </c>
      <c r="CS15" s="36" t="str">
        <f t="shared" si="5"/>
        <v/>
      </c>
      <c r="CT15" s="53" t="str">
        <f t="shared" si="0"/>
        <v>No</v>
      </c>
      <c r="CU15" s="36" t="str">
        <f t="shared" si="1"/>
        <v/>
      </c>
      <c r="CV15" s="36" t="str">
        <f>IF(K15&lt;&gt;"Acrobatic skill","",IF(VLOOKUP(B15,Moves!$A$1:$D$151,4,FALSE)="",IF(I15="X","Yes",IF(J15="X","Yes","No")),"No"))</f>
        <v/>
      </c>
      <c r="CW15" s="36" t="str">
        <f>IF(K15&lt;&gt;"Flight skill","",IF(J15="X",IF(VLOOKUP(B15,Moves!$A$1:$D$151,4,FALSE)&lt;&gt;"FS","No","Yes"),"No"))</f>
        <v/>
      </c>
      <c r="CX15" s="36" t="str">
        <f t="shared" si="2"/>
        <v/>
      </c>
      <c r="CY15" s="36" t="str">
        <f t="shared" si="6"/>
        <v/>
      </c>
      <c r="CZ15" s="36" t="str">
        <f t="shared" si="7"/>
        <v>Yes</v>
      </c>
      <c r="DA15" s="36" t="str">
        <f t="shared" si="8"/>
        <v/>
      </c>
      <c r="DB15" s="36" t="str">
        <f t="shared" si="9"/>
        <v/>
      </c>
      <c r="DC15" s="36"/>
      <c r="DD15" s="36" t="str">
        <f t="shared" si="10"/>
        <v/>
      </c>
      <c r="DE15" s="36" t="str">
        <f t="shared" si="11"/>
        <v/>
      </c>
      <c r="DF15" s="36" t="str">
        <f t="shared" si="12"/>
        <v/>
      </c>
      <c r="DG15" s="36" t="str">
        <f t="shared" si="13"/>
        <v/>
      </c>
      <c r="DH15" s="36"/>
    </row>
    <row r="16" spans="1:112" ht="15.75" customHeight="1" x14ac:dyDescent="0.25">
      <c r="A16" s="43">
        <v>8</v>
      </c>
      <c r="B16" s="20"/>
      <c r="C16" s="19"/>
      <c r="D16" s="41" t="str">
        <f>IFERROR(IF(VLOOKUP(B16,Moves!$A$1:$D$151,2,FALSE)="A","X"," "),"")</f>
        <v/>
      </c>
      <c r="E16" s="39" t="str">
        <f>IFERROR(IF(VLOOKUP(B16,Moves!$A$1:$D$151,2,FALSE)="B","X"," "),"")</f>
        <v/>
      </c>
      <c r="F16" s="39" t="str">
        <f>IFERROR(IF(VLOOKUP(B16,Moves!$A$1:$D$151,2,FALSE)="C","X"," "),"")</f>
        <v/>
      </c>
      <c r="G16" s="39" t="str">
        <f>IFERROR(IF(VLOOKUP(B16,Moves!$A$1:$D$151,3,FALSE)=1,"X"," "),"")</f>
        <v/>
      </c>
      <c r="H16" s="39" t="str">
        <f>IFERROR(IF(VLOOKUP(B16,Moves!$A$1:$D$151,3,FALSE)=2,"X"," "),"")</f>
        <v/>
      </c>
      <c r="I16" s="39" t="str">
        <f>IFERROR(IF(VLOOKUP(B16,Moves!$A$1:$D$151,3,FALSE)=3,"X"," "),"")</f>
        <v/>
      </c>
      <c r="J16" s="39" t="str">
        <f>IFERROR(IF(VLOOKUP(B16,Moves!$A$1:$D$151,3,FALSE)=4,"X"," "),"")</f>
        <v/>
      </c>
      <c r="K16" s="19"/>
      <c r="L16" s="19"/>
      <c r="M16" s="36"/>
      <c r="N16" s="36"/>
      <c r="O16" s="36">
        <f>IF(ISNUMBER(SEARCH($B$9,P16)),MAX($O$8:O15)+1,0)</f>
        <v>8</v>
      </c>
      <c r="P16" s="68" t="s">
        <v>36</v>
      </c>
      <c r="Q16" s="36"/>
      <c r="R16" s="55"/>
      <c r="S16" s="36" t="str">
        <f>IFERROR(VLOOKUP(ROWS($P$9:P16),$O$9:$P$158,2,0),"")</f>
        <v>Japana (up to 45⁰ chest)</v>
      </c>
      <c r="T16" s="55"/>
      <c r="U16" s="55"/>
      <c r="V16" s="55"/>
      <c r="W16" s="36">
        <f>IF(ISNUMBER(SEARCH($B$10,X16)),MAX($W$8:W15)+1,0)</f>
        <v>8</v>
      </c>
      <c r="X16" s="68" t="s">
        <v>36</v>
      </c>
      <c r="Y16" s="55"/>
      <c r="Z16" s="55"/>
      <c r="AA16" s="55" t="str">
        <f>IFERROR(VLOOKUP(ROWS($X$9:X16),$W$9:$X$158,2,0),"")</f>
        <v>Japana (up to 45⁰ chest)</v>
      </c>
      <c r="AB16" s="55"/>
      <c r="AC16" s="55"/>
      <c r="AD16" s="55"/>
      <c r="AE16" s="36">
        <f>IF(ISNUMBER(SEARCH($B$11,AF16)),MAX($AE$8:AE15)+1,0)</f>
        <v>8</v>
      </c>
      <c r="AF16" s="68" t="s">
        <v>36</v>
      </c>
      <c r="AG16" s="55"/>
      <c r="AH16" s="55"/>
      <c r="AI16" s="36" t="str">
        <f>IFERROR(VLOOKUP(ROWS($AF$9:AF16),$AE$9:$AF$158,2,0),"")</f>
        <v>Japana (up to 45⁰ chest)</v>
      </c>
      <c r="AJ16" s="55"/>
      <c r="AK16" s="55"/>
      <c r="AL16" s="55"/>
      <c r="AM16" s="36">
        <f>IF(ISNUMBER(SEARCH($B$12,AN16)),MAX($AM$8:AM15)+1,0)</f>
        <v>8</v>
      </c>
      <c r="AN16" s="68" t="s">
        <v>36</v>
      </c>
      <c r="AO16" s="55"/>
      <c r="AP16" s="55"/>
      <c r="AQ16" s="55" t="str">
        <f>IFERROR(VLOOKUP(ROWS($AN$9:AN16),$AM$9:$AN$158,2,0),"")</f>
        <v>Japana (up to 45⁰ chest)</v>
      </c>
      <c r="AR16" s="55"/>
      <c r="AS16" s="55"/>
      <c r="AT16" s="55"/>
      <c r="AU16" s="69">
        <f>IF(ISNUMBER(SEARCH($B$13,AV16)),MAX($AU$8:AU15)+1,0)</f>
        <v>8</v>
      </c>
      <c r="AV16" s="68" t="s">
        <v>36</v>
      </c>
      <c r="AW16" s="55"/>
      <c r="AX16" s="55"/>
      <c r="AY16" s="69" t="str">
        <f>IFERROR(VLOOKUP(ROWS($AV$9:AV16),$AU$9:$AV$158,2,0),"")</f>
        <v>Japana (up to 45⁰ chest)</v>
      </c>
      <c r="AZ16" s="55"/>
      <c r="BA16" s="55"/>
      <c r="BB16" s="55"/>
      <c r="BC16" s="69">
        <f>IF(ISNUMBER(SEARCH($B$14,BD16)),MAX($BC$8:BC15)+1,0)</f>
        <v>8</v>
      </c>
      <c r="BD16" s="68" t="s">
        <v>36</v>
      </c>
      <c r="BE16" s="55"/>
      <c r="BF16" s="55"/>
      <c r="BG16" s="69" t="str">
        <f>IFERROR(VLOOKUP(ROWS($BD$9:BD16),$BC$9:$BD$158,2,0),"")</f>
        <v>Japana (up to 45⁰ chest)</v>
      </c>
      <c r="BH16" s="55"/>
      <c r="BI16" s="55"/>
      <c r="BJ16" s="55"/>
      <c r="BK16" s="69">
        <f>IF(ISNUMBER(SEARCH($B$15,BL16)),MAX($BK$8:BK15)+1,0)</f>
        <v>8</v>
      </c>
      <c r="BL16" s="68" t="s">
        <v>36</v>
      </c>
      <c r="BM16" s="55"/>
      <c r="BN16" s="55"/>
      <c r="BO16" s="69" t="str">
        <f>IFERROR(VLOOKUP(ROWS($BL$9:BL16),$BK$9:$BL$158,2,0),"")</f>
        <v>Japana (up to 45⁰ chest)</v>
      </c>
      <c r="BP16" s="55"/>
      <c r="BQ16" s="55"/>
      <c r="BR16" s="55"/>
      <c r="BS16" s="69">
        <f>IF(ISNUMBER(SEARCH($B$16,BT16)),MAX($BS$8:BS15)+1,0)</f>
        <v>8</v>
      </c>
      <c r="BT16" s="68" t="s">
        <v>36</v>
      </c>
      <c r="BU16" s="55"/>
      <c r="BV16" s="55"/>
      <c r="BW16" s="69" t="str">
        <f>IFERROR(VLOOKUP(ROWS($BT$9:BT16),$BS$9:$BT$158,2,0),"")</f>
        <v>Japana (up to 45⁰ chest)</v>
      </c>
      <c r="BX16" s="55"/>
      <c r="BY16" s="55"/>
      <c r="BZ16" s="55"/>
      <c r="CA16" s="69">
        <f>IF(ISNUMBER(SEARCH($B$17,CB16)),MAX($CA$8:CA15)+1,0)</f>
        <v>8</v>
      </c>
      <c r="CB16" s="68" t="s">
        <v>36</v>
      </c>
      <c r="CC16" s="55"/>
      <c r="CD16" s="55"/>
      <c r="CE16" s="69" t="str">
        <f>IFERROR(VLOOKUP(ROWS($CB$9:CB16),$CA$9:$CB$158,2,0),"")</f>
        <v>Japana (up to 45⁰ chest)</v>
      </c>
      <c r="CF16" s="55"/>
      <c r="CG16" s="55"/>
      <c r="CH16" s="55"/>
      <c r="CI16" s="69">
        <f>IF(ISNUMBER(SEARCH($B$18,CJ16)),MAX($CI$8:CI15)+1,0)</f>
        <v>8</v>
      </c>
      <c r="CJ16" s="68" t="s">
        <v>36</v>
      </c>
      <c r="CK16" s="55"/>
      <c r="CL16" s="55"/>
      <c r="CM16" s="69" t="str">
        <f>IFERROR(VLOOKUP(ROWS($CJ$9:CJ16),$CI$9:$CJ$158,2,0),"")</f>
        <v>Japana (up to 45⁰ chest)</v>
      </c>
      <c r="CN16" s="55"/>
      <c r="CO16" s="55"/>
      <c r="CP16" s="55"/>
      <c r="CQ16" s="67" t="str">
        <f t="shared" si="3"/>
        <v/>
      </c>
      <c r="CR16" s="36" t="str">
        <f t="shared" si="4"/>
        <v/>
      </c>
      <c r="CS16" s="36" t="str">
        <f t="shared" si="5"/>
        <v/>
      </c>
      <c r="CT16" s="53" t="str">
        <f t="shared" si="0"/>
        <v>No</v>
      </c>
      <c r="CU16" s="36" t="str">
        <f t="shared" si="1"/>
        <v/>
      </c>
      <c r="CV16" s="36" t="str">
        <f>IF(K16&lt;&gt;"Acrobatic skill","",IF(VLOOKUP(B16,Moves!$A$1:$D$151,4,FALSE)="",IF(I16="X","Yes",IF(J16="X","Yes","No")),"No"))</f>
        <v/>
      </c>
      <c r="CW16" s="36" t="str">
        <f>IF(K16&lt;&gt;"Flight skill","",IF(J16="X",IF(VLOOKUP(B16,Moves!$A$1:$D$151,4,FALSE)&lt;&gt;"FS","No","Yes"),"No"))</f>
        <v/>
      </c>
      <c r="CX16" s="36" t="str">
        <f t="shared" si="2"/>
        <v/>
      </c>
      <c r="CY16" s="36" t="str">
        <f t="shared" si="6"/>
        <v/>
      </c>
      <c r="CZ16" s="36" t="str">
        <f t="shared" si="7"/>
        <v>Yes</v>
      </c>
      <c r="DA16" s="36" t="str">
        <f t="shared" si="8"/>
        <v/>
      </c>
      <c r="DB16" s="36" t="str">
        <f t="shared" si="9"/>
        <v/>
      </c>
      <c r="DC16" s="36"/>
      <c r="DD16" s="36" t="str">
        <f t="shared" si="10"/>
        <v/>
      </c>
      <c r="DE16" s="36" t="str">
        <f t="shared" si="11"/>
        <v/>
      </c>
      <c r="DF16" s="36" t="str">
        <f t="shared" si="12"/>
        <v/>
      </c>
      <c r="DG16" s="36" t="str">
        <f t="shared" si="13"/>
        <v/>
      </c>
      <c r="DH16" s="36"/>
    </row>
    <row r="17" spans="1:112" ht="15.75" customHeight="1" x14ac:dyDescent="0.25">
      <c r="A17" s="43">
        <v>9</v>
      </c>
      <c r="B17" s="20"/>
      <c r="C17" s="19"/>
      <c r="D17" s="41" t="str">
        <f>IFERROR(IF(VLOOKUP(B17,Moves!$A$1:$D$151,2,FALSE)="A","X"," "),"")</f>
        <v/>
      </c>
      <c r="E17" s="39" t="str">
        <f>IFERROR(IF(VLOOKUP(B17,Moves!$A$1:$D$151,2,FALSE)="B","X"," "),"")</f>
        <v/>
      </c>
      <c r="F17" s="39" t="str">
        <f>IFERROR(IF(VLOOKUP(B17,Moves!$A$1:$D$151,2,FALSE)="C","X"," "),"")</f>
        <v/>
      </c>
      <c r="G17" s="39" t="str">
        <f>IFERROR(IF(VLOOKUP(B17,Moves!$A$1:$D$151,3,FALSE)=1,"X"," "),"")</f>
        <v/>
      </c>
      <c r="H17" s="39" t="str">
        <f>IFERROR(IF(VLOOKUP(B17,Moves!$A$1:$D$151,3,FALSE)=2,"X"," "),"")</f>
        <v/>
      </c>
      <c r="I17" s="39" t="str">
        <f>IFERROR(IF(VLOOKUP(B17,Moves!$A$1:$D$151,3,FALSE)=3,"X"," "),"")</f>
        <v/>
      </c>
      <c r="J17" s="39" t="str">
        <f>IFERROR(IF(VLOOKUP(B17,Moves!$A$1:$D$151,3,FALSE)=4,"X"," "),"")</f>
        <v/>
      </c>
      <c r="K17" s="19"/>
      <c r="L17" s="19"/>
      <c r="M17" s="36"/>
      <c r="N17" s="36"/>
      <c r="O17" s="36">
        <f>IF(ISNUMBER(SEARCH($B$9,P17)),MAX($O$8:O16)+1,0)</f>
        <v>9</v>
      </c>
      <c r="P17" s="68" t="s">
        <v>37</v>
      </c>
      <c r="Q17" s="36"/>
      <c r="R17" s="55"/>
      <c r="S17" s="36" t="str">
        <f>IFERROR(VLOOKUP(ROWS($P$9:P17),$O$9:$P$158,2,0),"")</f>
        <v>D Shape</v>
      </c>
      <c r="T17" s="55"/>
      <c r="U17" s="55"/>
      <c r="V17" s="55"/>
      <c r="W17" s="36">
        <f>IF(ISNUMBER(SEARCH($B$10,X17)),MAX($W$8:W16)+1,0)</f>
        <v>9</v>
      </c>
      <c r="X17" s="68" t="s">
        <v>37</v>
      </c>
      <c r="Y17" s="55"/>
      <c r="Z17" s="55"/>
      <c r="AA17" s="55" t="str">
        <f>IFERROR(VLOOKUP(ROWS($X$9:X17),$W$9:$X$158,2,0),"")</f>
        <v>D Shape</v>
      </c>
      <c r="AB17" s="55"/>
      <c r="AC17" s="55"/>
      <c r="AD17" s="55"/>
      <c r="AE17" s="36">
        <f>IF(ISNUMBER(SEARCH($B$11,AF17)),MAX($AE$8:AE16)+1,0)</f>
        <v>9</v>
      </c>
      <c r="AF17" s="68" t="s">
        <v>37</v>
      </c>
      <c r="AG17" s="55"/>
      <c r="AH17" s="55"/>
      <c r="AI17" s="36" t="str">
        <f>IFERROR(VLOOKUP(ROWS($AF$9:AF17),$AE$9:$AF$158,2,0),"")</f>
        <v>D Shape</v>
      </c>
      <c r="AJ17" s="55"/>
      <c r="AK17" s="55"/>
      <c r="AL17" s="55"/>
      <c r="AM17" s="36">
        <f>IF(ISNUMBER(SEARCH($B$12,AN17)),MAX($AM$8:AM16)+1,0)</f>
        <v>9</v>
      </c>
      <c r="AN17" s="68" t="s">
        <v>37</v>
      </c>
      <c r="AO17" s="55"/>
      <c r="AP17" s="55"/>
      <c r="AQ17" s="55" t="str">
        <f>IFERROR(VLOOKUP(ROWS($AN$9:AN17),$AM$9:$AN$158,2,0),"")</f>
        <v>D Shape</v>
      </c>
      <c r="AR17" s="55"/>
      <c r="AS17" s="55"/>
      <c r="AT17" s="55"/>
      <c r="AU17" s="69">
        <f>IF(ISNUMBER(SEARCH($B$13,AV17)),MAX($AU$8:AU16)+1,0)</f>
        <v>9</v>
      </c>
      <c r="AV17" s="68" t="s">
        <v>37</v>
      </c>
      <c r="AW17" s="55"/>
      <c r="AX17" s="55"/>
      <c r="AY17" s="69" t="str">
        <f>IFERROR(VLOOKUP(ROWS($AV$9:AV17),$AU$9:$AV$158,2,0),"")</f>
        <v>D Shape</v>
      </c>
      <c r="AZ17" s="55"/>
      <c r="BA17" s="55"/>
      <c r="BB17" s="55"/>
      <c r="BC17" s="69">
        <f>IF(ISNUMBER(SEARCH($B$14,BD17)),MAX($BC$8:BC16)+1,0)</f>
        <v>9</v>
      </c>
      <c r="BD17" s="68" t="s">
        <v>37</v>
      </c>
      <c r="BE17" s="55"/>
      <c r="BF17" s="55"/>
      <c r="BG17" s="69" t="str">
        <f>IFERROR(VLOOKUP(ROWS($BD$9:BD17),$BC$9:$BD$158,2,0),"")</f>
        <v>D Shape</v>
      </c>
      <c r="BH17" s="55"/>
      <c r="BI17" s="55"/>
      <c r="BJ17" s="55"/>
      <c r="BK17" s="69">
        <f>IF(ISNUMBER(SEARCH($B$15,BL17)),MAX($BK$8:BK16)+1,0)</f>
        <v>9</v>
      </c>
      <c r="BL17" s="68" t="s">
        <v>37</v>
      </c>
      <c r="BM17" s="55"/>
      <c r="BN17" s="55"/>
      <c r="BO17" s="69" t="str">
        <f>IFERROR(VLOOKUP(ROWS($BL$9:BL17),$BK$9:$BL$158,2,0),"")</f>
        <v>D Shape</v>
      </c>
      <c r="BP17" s="55"/>
      <c r="BQ17" s="55"/>
      <c r="BR17" s="55"/>
      <c r="BS17" s="69">
        <f>IF(ISNUMBER(SEARCH($B$16,BT17)),MAX($BS$8:BS16)+1,0)</f>
        <v>9</v>
      </c>
      <c r="BT17" s="68" t="s">
        <v>37</v>
      </c>
      <c r="BU17" s="55"/>
      <c r="BV17" s="55"/>
      <c r="BW17" s="69" t="str">
        <f>IFERROR(VLOOKUP(ROWS($BT$9:BT17),$BS$9:$BT$158,2,0),"")</f>
        <v>D Shape</v>
      </c>
      <c r="BX17" s="55"/>
      <c r="BY17" s="55"/>
      <c r="BZ17" s="55"/>
      <c r="CA17" s="69">
        <f>IF(ISNUMBER(SEARCH($B$17,CB17)),MAX($CA$8:CA16)+1,0)</f>
        <v>9</v>
      </c>
      <c r="CB17" s="68" t="s">
        <v>37</v>
      </c>
      <c r="CC17" s="55"/>
      <c r="CD17" s="55"/>
      <c r="CE17" s="69" t="str">
        <f>IFERROR(VLOOKUP(ROWS($CB$9:CB17),$CA$9:$CB$158,2,0),"")</f>
        <v>D Shape</v>
      </c>
      <c r="CF17" s="55"/>
      <c r="CG17" s="55"/>
      <c r="CH17" s="55"/>
      <c r="CI17" s="69">
        <f>IF(ISNUMBER(SEARCH($B$18,CJ17)),MAX($CI$8:CI16)+1,0)</f>
        <v>9</v>
      </c>
      <c r="CJ17" s="68" t="s">
        <v>37</v>
      </c>
      <c r="CK17" s="55"/>
      <c r="CL17" s="55"/>
      <c r="CM17" s="69" t="str">
        <f>IFERROR(VLOOKUP(ROWS($CJ$9:CJ17),$CI$9:$CJ$158,2,0),"")</f>
        <v>D Shape</v>
      </c>
      <c r="CN17" s="55"/>
      <c r="CO17" s="55"/>
      <c r="CP17" s="55"/>
      <c r="CQ17" s="67" t="str">
        <f t="shared" si="3"/>
        <v/>
      </c>
      <c r="CR17" s="36" t="str">
        <f t="shared" si="4"/>
        <v/>
      </c>
      <c r="CS17" s="36" t="str">
        <f t="shared" si="5"/>
        <v/>
      </c>
      <c r="CT17" s="53" t="str">
        <f t="shared" si="0"/>
        <v>No</v>
      </c>
      <c r="CU17" s="36" t="str">
        <f t="shared" si="1"/>
        <v/>
      </c>
      <c r="CV17" s="36" t="str">
        <f>IF(K17&lt;&gt;"Acrobatic skill","",IF(VLOOKUP(B17,Moves!$A$1:$D$151,4,FALSE)="",IF(I17="X","Yes",IF(J17="X","Yes","No")),"No"))</f>
        <v/>
      </c>
      <c r="CW17" s="36" t="str">
        <f>IF(K17&lt;&gt;"Flight skill","",IF(J17="X",IF(VLOOKUP(B17,Moves!$A$1:$D$151,4,FALSE)&lt;&gt;"FS","No","Yes"),"No"))</f>
        <v/>
      </c>
      <c r="CX17" s="36" t="str">
        <f t="shared" si="2"/>
        <v/>
      </c>
      <c r="CY17" s="36" t="str">
        <f t="shared" si="6"/>
        <v/>
      </c>
      <c r="CZ17" s="36" t="str">
        <f t="shared" si="7"/>
        <v>Yes</v>
      </c>
      <c r="DA17" s="36" t="str">
        <f t="shared" si="8"/>
        <v/>
      </c>
      <c r="DB17" s="36" t="str">
        <f t="shared" si="9"/>
        <v/>
      </c>
      <c r="DC17" s="36"/>
      <c r="DD17" s="36" t="str">
        <f t="shared" si="10"/>
        <v/>
      </c>
      <c r="DE17" s="36" t="str">
        <f t="shared" si="11"/>
        <v/>
      </c>
      <c r="DF17" s="36" t="str">
        <f t="shared" si="12"/>
        <v/>
      </c>
      <c r="DG17" s="36" t="str">
        <f t="shared" si="13"/>
        <v/>
      </c>
      <c r="DH17" s="36"/>
    </row>
    <row r="18" spans="1:112" ht="15.75" customHeight="1" x14ac:dyDescent="0.25">
      <c r="A18" s="43">
        <v>10</v>
      </c>
      <c r="B18" s="20"/>
      <c r="C18" s="19"/>
      <c r="D18" s="41" t="str">
        <f>IFERROR(IF(VLOOKUP(B18,Moves!$A$1:$D$151,2,FALSE)="A","X"," "),"")</f>
        <v/>
      </c>
      <c r="E18" s="39" t="str">
        <f>IFERROR(IF(VLOOKUP(B18,Moves!$A$1:$D$151,2,FALSE)="B","X"," "),"")</f>
        <v/>
      </c>
      <c r="F18" s="39" t="str">
        <f>IFERROR(IF(VLOOKUP(B18,Moves!$A$1:$D$151,2,FALSE)="C","X"," "),"")</f>
        <v/>
      </c>
      <c r="G18" s="39" t="str">
        <f>IFERROR(IF(VLOOKUP(B18,Moves!$A$1:$D$151,3,FALSE)=1,"X"," "),"")</f>
        <v/>
      </c>
      <c r="H18" s="39" t="str">
        <f>IFERROR(IF(VLOOKUP(B18,Moves!$A$1:$D$151,3,FALSE)=2,"X"," "),"")</f>
        <v/>
      </c>
      <c r="I18" s="39" t="str">
        <f>IFERROR(IF(VLOOKUP(B18,Moves!$A$1:$D$151,3,FALSE)=3,"X"," "),"")</f>
        <v/>
      </c>
      <c r="J18" s="39" t="str">
        <f>IFERROR(IF(VLOOKUP(B18,Moves!$A$1:$D$151,3,FALSE)=4,"X"," "),"")</f>
        <v/>
      </c>
      <c r="K18" s="19"/>
      <c r="L18" s="19"/>
      <c r="M18" s="36"/>
      <c r="N18" s="36"/>
      <c r="O18" s="36">
        <f>IF(ISNUMBER(SEARCH($B$9,P18)),MAX($O$8:O17)+1,0)</f>
        <v>10</v>
      </c>
      <c r="P18" s="68" t="s">
        <v>38</v>
      </c>
      <c r="Q18" s="36"/>
      <c r="R18" s="55"/>
      <c r="S18" s="36" t="str">
        <f>IFERROR(VLOOKUP(ROWS($P$9:P18),$O$9:$P$158,2,0),"")</f>
        <v xml:space="preserve">F or B support (lower or push up) </v>
      </c>
      <c r="T18" s="55"/>
      <c r="U18" s="55"/>
      <c r="V18" s="55"/>
      <c r="W18" s="36">
        <f>IF(ISNUMBER(SEARCH($B$10,X18)),MAX($W$8:W17)+1,0)</f>
        <v>10</v>
      </c>
      <c r="X18" s="68" t="s">
        <v>38</v>
      </c>
      <c r="Y18" s="55"/>
      <c r="Z18" s="55"/>
      <c r="AA18" s="55" t="str">
        <f>IFERROR(VLOOKUP(ROWS($X$9:X18),$W$9:$X$158,2,0),"")</f>
        <v xml:space="preserve">F or B support (lower or push up) </v>
      </c>
      <c r="AB18" s="55"/>
      <c r="AC18" s="55"/>
      <c r="AD18" s="55"/>
      <c r="AE18" s="36">
        <f>IF(ISNUMBER(SEARCH($B$11,AF18)),MAX($AE$8:AE17)+1,0)</f>
        <v>10</v>
      </c>
      <c r="AF18" s="68" t="s">
        <v>38</v>
      </c>
      <c r="AG18" s="55"/>
      <c r="AH18" s="55"/>
      <c r="AI18" s="36" t="str">
        <f>IFERROR(VLOOKUP(ROWS($AF$9:AF18),$AE$9:$AF$158,2,0),"")</f>
        <v xml:space="preserve">F or B support (lower or push up) </v>
      </c>
      <c r="AJ18" s="55"/>
      <c r="AK18" s="55"/>
      <c r="AL18" s="55"/>
      <c r="AM18" s="36">
        <f>IF(ISNUMBER(SEARCH($B$12,AN18)),MAX($AM$8:AM17)+1,0)</f>
        <v>10</v>
      </c>
      <c r="AN18" s="68" t="s">
        <v>38</v>
      </c>
      <c r="AO18" s="55"/>
      <c r="AP18" s="55"/>
      <c r="AQ18" s="55" t="str">
        <f>IFERROR(VLOOKUP(ROWS($AN$9:AN18),$AM$9:$AN$158,2,0),"")</f>
        <v xml:space="preserve">F or B support (lower or push up) </v>
      </c>
      <c r="AR18" s="55"/>
      <c r="AS18" s="55"/>
      <c r="AT18" s="55"/>
      <c r="AU18" s="69">
        <f>IF(ISNUMBER(SEARCH($B$13,AV18)),MAX($AU$8:AU17)+1,0)</f>
        <v>10</v>
      </c>
      <c r="AV18" s="68" t="s">
        <v>38</v>
      </c>
      <c r="AW18" s="55"/>
      <c r="AX18" s="55"/>
      <c r="AY18" s="69" t="str">
        <f>IFERROR(VLOOKUP(ROWS($AV$9:AV18),$AU$9:$AV$158,2,0),"")</f>
        <v xml:space="preserve">F or B support (lower or push up) </v>
      </c>
      <c r="AZ18" s="55"/>
      <c r="BA18" s="55"/>
      <c r="BB18" s="55"/>
      <c r="BC18" s="69">
        <f>IF(ISNUMBER(SEARCH($B$14,BD18)),MAX($BC$8:BC17)+1,0)</f>
        <v>10</v>
      </c>
      <c r="BD18" s="68" t="s">
        <v>38</v>
      </c>
      <c r="BE18" s="55"/>
      <c r="BF18" s="55"/>
      <c r="BG18" s="69" t="str">
        <f>IFERROR(VLOOKUP(ROWS($BD$9:BD18),$BC$9:$BD$158,2,0),"")</f>
        <v xml:space="preserve">F or B support (lower or push up) </v>
      </c>
      <c r="BH18" s="55"/>
      <c r="BI18" s="55"/>
      <c r="BJ18" s="55"/>
      <c r="BK18" s="69">
        <f>IF(ISNUMBER(SEARCH($B$15,BL18)),MAX($BK$8:BK17)+1,0)</f>
        <v>10</v>
      </c>
      <c r="BL18" s="68" t="s">
        <v>38</v>
      </c>
      <c r="BM18" s="55"/>
      <c r="BN18" s="55"/>
      <c r="BO18" s="69" t="str">
        <f>IFERROR(VLOOKUP(ROWS($BL$9:BL18),$BK$9:$BL$158,2,0),"")</f>
        <v xml:space="preserve">F or B support (lower or push up) </v>
      </c>
      <c r="BP18" s="55"/>
      <c r="BQ18" s="55"/>
      <c r="BR18" s="55"/>
      <c r="BS18" s="69">
        <f>IF(ISNUMBER(SEARCH($B$16,BT18)),MAX($BS$8:BS17)+1,0)</f>
        <v>10</v>
      </c>
      <c r="BT18" s="68" t="s">
        <v>38</v>
      </c>
      <c r="BU18" s="55"/>
      <c r="BV18" s="55"/>
      <c r="BW18" s="69" t="str">
        <f>IFERROR(VLOOKUP(ROWS($BT$9:BT18),$BS$9:$BT$158,2,0),"")</f>
        <v xml:space="preserve">F or B support (lower or push up) </v>
      </c>
      <c r="BX18" s="55"/>
      <c r="BY18" s="55"/>
      <c r="BZ18" s="55"/>
      <c r="CA18" s="69">
        <f>IF(ISNUMBER(SEARCH($B$17,CB18)),MAX($CA$8:CA17)+1,0)</f>
        <v>10</v>
      </c>
      <c r="CB18" s="68" t="s">
        <v>38</v>
      </c>
      <c r="CC18" s="55"/>
      <c r="CD18" s="55"/>
      <c r="CE18" s="69" t="str">
        <f>IFERROR(VLOOKUP(ROWS($CB$9:CB18),$CA$9:$CB$158,2,0),"")</f>
        <v xml:space="preserve">F or B support (lower or push up) </v>
      </c>
      <c r="CF18" s="55"/>
      <c r="CG18" s="55"/>
      <c r="CH18" s="55"/>
      <c r="CI18" s="69">
        <f>IF(ISNUMBER(SEARCH($B$18,CJ18)),MAX($CI$8:CI17)+1,0)</f>
        <v>10</v>
      </c>
      <c r="CJ18" s="68" t="s">
        <v>38</v>
      </c>
      <c r="CK18" s="55"/>
      <c r="CL18" s="55"/>
      <c r="CM18" s="69" t="str">
        <f>IFERROR(VLOOKUP(ROWS($CJ$9:CJ18),$CI$9:$CJ$158,2,0),"")</f>
        <v xml:space="preserve">F or B support (lower or push up) </v>
      </c>
      <c r="CN18" s="55"/>
      <c r="CO18" s="55"/>
      <c r="CP18" s="55"/>
      <c r="CQ18" s="67" t="str">
        <f t="shared" si="3"/>
        <v/>
      </c>
      <c r="CR18" s="36" t="str">
        <f t="shared" si="4"/>
        <v/>
      </c>
      <c r="CS18" s="36" t="str">
        <f t="shared" si="5"/>
        <v/>
      </c>
      <c r="CT18" s="53" t="str">
        <f t="shared" si="0"/>
        <v>No</v>
      </c>
      <c r="CU18" s="36" t="str">
        <f t="shared" si="1"/>
        <v/>
      </c>
      <c r="CV18" s="36" t="str">
        <f>IF(K18&lt;&gt;"Acrobatic skill","",IF(VLOOKUP(B18,Moves!$A$1:$D$151,4,FALSE)="",IF(I18="X","Yes",IF(J18="X","Yes","No")),"No"))</f>
        <v/>
      </c>
      <c r="CW18" s="36" t="str">
        <f>IF(K18&lt;&gt;"Flight skill","",IF(J18="X",IF(VLOOKUP(B18,Moves!$A$1:$D$151,4,FALSE)&lt;&gt;"FS","No","Yes"),"No"))</f>
        <v/>
      </c>
      <c r="CX18" s="36" t="str">
        <f t="shared" si="2"/>
        <v/>
      </c>
      <c r="CY18" s="36" t="str">
        <f t="shared" si="6"/>
        <v/>
      </c>
      <c r="CZ18" s="36" t="str">
        <f t="shared" si="7"/>
        <v>Yes</v>
      </c>
      <c r="DA18" s="36" t="str">
        <f t="shared" si="8"/>
        <v/>
      </c>
      <c r="DB18" s="36" t="str">
        <f t="shared" si="9"/>
        <v/>
      </c>
      <c r="DC18" s="36"/>
      <c r="DD18" s="36" t="str">
        <f t="shared" si="10"/>
        <v/>
      </c>
      <c r="DE18" s="36" t="str">
        <f t="shared" si="11"/>
        <v/>
      </c>
      <c r="DF18" s="36" t="str">
        <f t="shared" si="12"/>
        <v/>
      </c>
      <c r="DG18" s="36" t="str">
        <f t="shared" si="13"/>
        <v/>
      </c>
      <c r="DH18" s="36"/>
    </row>
    <row r="19" spans="1:112" ht="15.75" customHeight="1" x14ac:dyDescent="0.25">
      <c r="A19" s="23"/>
      <c r="B19" s="23"/>
      <c r="C19" s="23"/>
      <c r="D19" s="95"/>
      <c r="E19" s="95"/>
      <c r="F19" s="95"/>
      <c r="G19" s="95"/>
      <c r="H19" s="95"/>
      <c r="I19" s="95"/>
      <c r="J19" s="95"/>
      <c r="K19" s="23"/>
      <c r="L19" s="23"/>
      <c r="M19" s="36"/>
      <c r="N19" s="55"/>
      <c r="O19" s="36">
        <f>IF(ISNUMBER(SEARCH($B$9,P19)),MAX($O$8:O18)+1,0)</f>
        <v>11</v>
      </c>
      <c r="P19" s="68" t="s">
        <v>39</v>
      </c>
      <c r="Q19" s="36"/>
      <c r="R19" s="55"/>
      <c r="S19" s="36" t="str">
        <f>IFERROR(VLOOKUP(ROWS($P$9:P19),$O$9:$P$158,2,0),"")</f>
        <v>F Support turn to B Support</v>
      </c>
      <c r="T19" s="55"/>
      <c r="U19" s="55"/>
      <c r="V19" s="55"/>
      <c r="W19" s="36">
        <f>IF(ISNUMBER(SEARCH($B$10,X19)),MAX($W$8:W18)+1,0)</f>
        <v>11</v>
      </c>
      <c r="X19" s="68" t="s">
        <v>39</v>
      </c>
      <c r="Y19" s="55"/>
      <c r="Z19" s="55"/>
      <c r="AA19" s="55" t="str">
        <f>IFERROR(VLOOKUP(ROWS($X$9:X19),$W$9:$X$158,2,0),"")</f>
        <v>F Support turn to B Support</v>
      </c>
      <c r="AB19" s="55"/>
      <c r="AC19" s="55"/>
      <c r="AD19" s="55"/>
      <c r="AE19" s="36">
        <f>IF(ISNUMBER(SEARCH($B$11,AF19)),MAX($AE$8:AE18)+1,0)</f>
        <v>11</v>
      </c>
      <c r="AF19" s="68" t="s">
        <v>39</v>
      </c>
      <c r="AG19" s="55"/>
      <c r="AH19" s="55"/>
      <c r="AI19" s="36" t="str">
        <f>IFERROR(VLOOKUP(ROWS($AF$9:AF19),$AE$9:$AF$158,2,0),"")</f>
        <v>F Support turn to B Support</v>
      </c>
      <c r="AJ19" s="55"/>
      <c r="AK19" s="55"/>
      <c r="AL19" s="55"/>
      <c r="AM19" s="36">
        <f>IF(ISNUMBER(SEARCH($B$12,AN19)),MAX($AM$8:AM18)+1,0)</f>
        <v>11</v>
      </c>
      <c r="AN19" s="68" t="s">
        <v>39</v>
      </c>
      <c r="AO19" s="55"/>
      <c r="AP19" s="55"/>
      <c r="AQ19" s="55" t="str">
        <f>IFERROR(VLOOKUP(ROWS($AN$9:AN19),$AM$9:$AN$158,2,0),"")</f>
        <v>F Support turn to B Support</v>
      </c>
      <c r="AR19" s="55"/>
      <c r="AS19" s="55"/>
      <c r="AT19" s="55"/>
      <c r="AU19" s="69">
        <f>IF(ISNUMBER(SEARCH($B$13,AV19)),MAX($AU$8:AU18)+1,0)</f>
        <v>11</v>
      </c>
      <c r="AV19" s="68" t="s">
        <v>39</v>
      </c>
      <c r="AW19" s="55"/>
      <c r="AX19" s="55"/>
      <c r="AY19" s="69" t="str">
        <f>IFERROR(VLOOKUP(ROWS($AV$9:AV19),$AU$9:$AV$158,2,0),"")</f>
        <v>F Support turn to B Support</v>
      </c>
      <c r="AZ19" s="55"/>
      <c r="BA19" s="55"/>
      <c r="BB19" s="55"/>
      <c r="BC19" s="69">
        <f>IF(ISNUMBER(SEARCH($B$14,BD19)),MAX($BC$8:BC18)+1,0)</f>
        <v>11</v>
      </c>
      <c r="BD19" s="68" t="s">
        <v>39</v>
      </c>
      <c r="BE19" s="55"/>
      <c r="BF19" s="55"/>
      <c r="BG19" s="69" t="str">
        <f>IFERROR(VLOOKUP(ROWS($BD$9:BD19),$BC$9:$BD$158,2,0),"")</f>
        <v>F Support turn to B Support</v>
      </c>
      <c r="BH19" s="55"/>
      <c r="BI19" s="55"/>
      <c r="BJ19" s="55"/>
      <c r="BK19" s="69">
        <f>IF(ISNUMBER(SEARCH($B$15,BL19)),MAX($BK$8:BK18)+1,0)</f>
        <v>11</v>
      </c>
      <c r="BL19" s="68" t="s">
        <v>39</v>
      </c>
      <c r="BM19" s="55"/>
      <c r="BN19" s="55"/>
      <c r="BO19" s="69" t="str">
        <f>IFERROR(VLOOKUP(ROWS($BL$9:BL19),$BK$9:$BL$158,2,0),"")</f>
        <v>F Support turn to B Support</v>
      </c>
      <c r="BP19" s="55"/>
      <c r="BQ19" s="55"/>
      <c r="BR19" s="55"/>
      <c r="BS19" s="69">
        <f>IF(ISNUMBER(SEARCH($B$16,BT19)),MAX($BS$8:BS18)+1,0)</f>
        <v>11</v>
      </c>
      <c r="BT19" s="68" t="s">
        <v>39</v>
      </c>
      <c r="BU19" s="55"/>
      <c r="BV19" s="55"/>
      <c r="BW19" s="69" t="str">
        <f>IFERROR(VLOOKUP(ROWS($BT$9:BT19),$BS$9:$BT$158,2,0),"")</f>
        <v>F Support turn to B Support</v>
      </c>
      <c r="BX19" s="55"/>
      <c r="BY19" s="55"/>
      <c r="BZ19" s="55"/>
      <c r="CA19" s="69">
        <f>IF(ISNUMBER(SEARCH($B$17,CB19)),MAX($CA$8:CA18)+1,0)</f>
        <v>11</v>
      </c>
      <c r="CB19" s="68" t="s">
        <v>39</v>
      </c>
      <c r="CC19" s="55"/>
      <c r="CD19" s="55"/>
      <c r="CE19" s="69" t="str">
        <f>IFERROR(VLOOKUP(ROWS($CB$9:CB19),$CA$9:$CB$158,2,0),"")</f>
        <v>F Support turn to B Support</v>
      </c>
      <c r="CF19" s="55"/>
      <c r="CG19" s="55"/>
      <c r="CH19" s="55"/>
      <c r="CI19" s="69">
        <f>IF(ISNUMBER(SEARCH($B$18,CJ19)),MAX($CI$8:CI18)+1,0)</f>
        <v>11</v>
      </c>
      <c r="CJ19" s="68" t="s">
        <v>39</v>
      </c>
      <c r="CK19" s="55"/>
      <c r="CL19" s="55"/>
      <c r="CM19" s="69" t="str">
        <f>IFERROR(VLOOKUP(ROWS($CJ$9:CJ19),$CI$9:$CJ$158,2,0),"")</f>
        <v>F Support turn to B Support</v>
      </c>
      <c r="CN19" s="55"/>
      <c r="CO19" s="55"/>
      <c r="CP19" s="55"/>
      <c r="CQ19" s="55"/>
      <c r="CR19" s="57"/>
      <c r="CS19" s="57"/>
      <c r="CT19" s="57"/>
      <c r="CU19" s="57"/>
      <c r="CV19" s="55"/>
      <c r="CW19" s="36" t="str">
        <f>IF(K19&lt;&gt;"Flight skill","",IF(J19="X",IF(VLOOKUP(B19,Moves!$A$1:$D$151,4,FALSE)&lt;&gt;"FS","No","Yes"),"No"))</f>
        <v/>
      </c>
      <c r="CX19" s="36"/>
      <c r="CY19" s="70" t="str">
        <f>IF(ISERROR(MODE($CY$9:$CY$18)),"Yes","No")</f>
        <v>Yes</v>
      </c>
      <c r="CZ19" s="36"/>
      <c r="DA19" s="36"/>
      <c r="DB19" s="36"/>
      <c r="DC19" s="36"/>
      <c r="DD19" s="36"/>
      <c r="DE19" s="36"/>
      <c r="DF19" s="36"/>
      <c r="DG19" s="36"/>
      <c r="DH19" s="36"/>
    </row>
    <row r="20" spans="1:112" ht="15.75" customHeight="1" x14ac:dyDescent="0.25">
      <c r="A20" s="80" t="s">
        <v>10</v>
      </c>
      <c r="B20" s="80"/>
      <c r="C20" s="43"/>
      <c r="D20" s="83" t="s">
        <v>227</v>
      </c>
      <c r="E20" s="80"/>
      <c r="F20" s="80"/>
      <c r="G20" s="80" t="s">
        <v>11</v>
      </c>
      <c r="H20" s="80"/>
      <c r="I20" s="80"/>
      <c r="J20" s="80"/>
      <c r="K20" s="44"/>
      <c r="L20" s="44"/>
      <c r="M20" s="36"/>
      <c r="N20" s="55"/>
      <c r="O20" s="36">
        <f>IF(ISNUMBER(SEARCH($B$9,P20)),MAX($O$8:O19)+1,0)</f>
        <v>12</v>
      </c>
      <c r="P20" s="68" t="s">
        <v>40</v>
      </c>
      <c r="Q20" s="36"/>
      <c r="R20" s="55"/>
      <c r="S20" s="36" t="str">
        <f>IFERROR(VLOOKUP(ROWS($P$9:P20),$O$9:$P$158,2,0),"")</f>
        <v>Piked V sit (hand supp.)</v>
      </c>
      <c r="T20" s="55"/>
      <c r="U20" s="55"/>
      <c r="V20" s="55"/>
      <c r="W20" s="36">
        <f>IF(ISNUMBER(SEARCH($B$10,X20)),MAX($W$8:W19)+1,0)</f>
        <v>12</v>
      </c>
      <c r="X20" s="68" t="s">
        <v>40</v>
      </c>
      <c r="Y20" s="55"/>
      <c r="Z20" s="55"/>
      <c r="AA20" s="55" t="str">
        <f>IFERROR(VLOOKUP(ROWS($X$9:X20),$W$9:$X$158,2,0),"")</f>
        <v>Piked V sit (hand supp.)</v>
      </c>
      <c r="AB20" s="55"/>
      <c r="AC20" s="55"/>
      <c r="AD20" s="55"/>
      <c r="AE20" s="36">
        <f>IF(ISNUMBER(SEARCH($B$11,AF20)),MAX($AE$8:AE19)+1,0)</f>
        <v>12</v>
      </c>
      <c r="AF20" s="68" t="s">
        <v>40</v>
      </c>
      <c r="AG20" s="55"/>
      <c r="AH20" s="55"/>
      <c r="AI20" s="36" t="str">
        <f>IFERROR(VLOOKUP(ROWS($AF$9:AF20),$AE$9:$AF$158,2,0),"")</f>
        <v>Piked V sit (hand supp.)</v>
      </c>
      <c r="AJ20" s="55"/>
      <c r="AK20" s="55"/>
      <c r="AL20" s="55"/>
      <c r="AM20" s="36">
        <f>IF(ISNUMBER(SEARCH($B$12,AN20)),MAX($AM$8:AM19)+1,0)</f>
        <v>12</v>
      </c>
      <c r="AN20" s="68" t="s">
        <v>40</v>
      </c>
      <c r="AO20" s="55"/>
      <c r="AP20" s="55"/>
      <c r="AQ20" s="55" t="str">
        <f>IFERROR(VLOOKUP(ROWS($AN$9:AN20),$AM$9:$AN$158,2,0),"")</f>
        <v>Piked V sit (hand supp.)</v>
      </c>
      <c r="AR20" s="55"/>
      <c r="AS20" s="55"/>
      <c r="AT20" s="55"/>
      <c r="AU20" s="69">
        <f>IF(ISNUMBER(SEARCH($B$13,AV20)),MAX($AU$8:AU19)+1,0)</f>
        <v>12</v>
      </c>
      <c r="AV20" s="68" t="s">
        <v>40</v>
      </c>
      <c r="AW20" s="55"/>
      <c r="AX20" s="55"/>
      <c r="AY20" s="69" t="str">
        <f>IFERROR(VLOOKUP(ROWS($AV$9:AV20),$AU$9:$AV$158,2,0),"")</f>
        <v>Piked V sit (hand supp.)</v>
      </c>
      <c r="AZ20" s="55"/>
      <c r="BA20" s="55"/>
      <c r="BB20" s="55"/>
      <c r="BC20" s="69">
        <f>IF(ISNUMBER(SEARCH($B$14,BD20)),MAX($BC$8:BC19)+1,0)</f>
        <v>12</v>
      </c>
      <c r="BD20" s="68" t="s">
        <v>40</v>
      </c>
      <c r="BE20" s="55"/>
      <c r="BF20" s="55"/>
      <c r="BG20" s="69" t="str">
        <f>IFERROR(VLOOKUP(ROWS($BD$9:BD20),$BC$9:$BD$158,2,0),"")</f>
        <v>Piked V sit (hand supp.)</v>
      </c>
      <c r="BH20" s="55"/>
      <c r="BI20" s="55"/>
      <c r="BJ20" s="55"/>
      <c r="BK20" s="69">
        <f>IF(ISNUMBER(SEARCH($B$15,BL20)),MAX($BK$8:BK19)+1,0)</f>
        <v>12</v>
      </c>
      <c r="BL20" s="68" t="s">
        <v>40</v>
      </c>
      <c r="BM20" s="55"/>
      <c r="BN20" s="55"/>
      <c r="BO20" s="69" t="str">
        <f>IFERROR(VLOOKUP(ROWS($BL$9:BL20),$BK$9:$BL$158,2,0),"")</f>
        <v>Piked V sit (hand supp.)</v>
      </c>
      <c r="BP20" s="55"/>
      <c r="BQ20" s="55"/>
      <c r="BR20" s="55"/>
      <c r="BS20" s="69">
        <f>IF(ISNUMBER(SEARCH($B$16,BT20)),MAX($BS$8:BS19)+1,0)</f>
        <v>12</v>
      </c>
      <c r="BT20" s="68" t="s">
        <v>40</v>
      </c>
      <c r="BU20" s="55"/>
      <c r="BV20" s="55"/>
      <c r="BW20" s="69" t="str">
        <f>IFERROR(VLOOKUP(ROWS($BT$9:BT20),$BS$9:$BT$158,2,0),"")</f>
        <v>Piked V sit (hand supp.)</v>
      </c>
      <c r="BX20" s="55"/>
      <c r="BY20" s="55"/>
      <c r="BZ20" s="55"/>
      <c r="CA20" s="69">
        <f>IF(ISNUMBER(SEARCH($B$17,CB20)),MAX($CA$8:CA19)+1,0)</f>
        <v>12</v>
      </c>
      <c r="CB20" s="68" t="s">
        <v>40</v>
      </c>
      <c r="CC20" s="55"/>
      <c r="CD20" s="55"/>
      <c r="CE20" s="69" t="str">
        <f>IFERROR(VLOOKUP(ROWS($CB$9:CB20),$CA$9:$CB$158,2,0),"")</f>
        <v>Piked V sit (hand supp.)</v>
      </c>
      <c r="CF20" s="55"/>
      <c r="CG20" s="55"/>
      <c r="CH20" s="55"/>
      <c r="CI20" s="69">
        <f>IF(ISNUMBER(SEARCH($B$18,CJ20)),MAX($CI$8:CI19)+1,0)</f>
        <v>12</v>
      </c>
      <c r="CJ20" s="68" t="s">
        <v>40</v>
      </c>
      <c r="CK20" s="55"/>
      <c r="CL20" s="55"/>
      <c r="CM20" s="69" t="str">
        <f>IFERROR(VLOOKUP(ROWS($CJ$9:CJ20),$CI$9:$CJ$158,2,0),"")</f>
        <v>Piked V sit (hand supp.)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</row>
    <row r="21" spans="1:112" ht="15.75" customHeight="1" x14ac:dyDescent="0.25">
      <c r="A21" s="80"/>
      <c r="B21" s="80"/>
      <c r="C21" s="39"/>
      <c r="D21" s="90" t="s">
        <v>214</v>
      </c>
      <c r="E21" s="84"/>
      <c r="F21" s="84"/>
      <c r="G21" s="84" t="s">
        <v>12</v>
      </c>
      <c r="H21" s="84"/>
      <c r="I21" s="84"/>
      <c r="J21" s="84"/>
      <c r="K21" s="43" t="s">
        <v>13</v>
      </c>
      <c r="L21" s="45" t="s">
        <v>216</v>
      </c>
      <c r="M21" s="36"/>
      <c r="N21" s="36"/>
      <c r="O21" s="36">
        <f>IF(ISNUMBER(SEARCH($B$9,P21)),MAX($O$8:O20)+1,0)</f>
        <v>13</v>
      </c>
      <c r="P21" s="66" t="s">
        <v>41</v>
      </c>
      <c r="Q21" s="36"/>
      <c r="R21" s="36"/>
      <c r="S21" s="36" t="str">
        <f>IFERROR(VLOOKUP(ROWS($P$9:P21),$O$9:$P$158,2,0),"")</f>
        <v>½ lever (1 foot on floor)</v>
      </c>
      <c r="T21" s="36"/>
      <c r="U21" s="36"/>
      <c r="V21" s="36"/>
      <c r="W21" s="36">
        <f>IF(ISNUMBER(SEARCH($B$10,X21)),MAX($W$8:W20)+1,0)</f>
        <v>13</v>
      </c>
      <c r="X21" s="66" t="s">
        <v>41</v>
      </c>
      <c r="Y21" s="36"/>
      <c r="Z21" s="36"/>
      <c r="AA21" s="36" t="str">
        <f>IFERROR(VLOOKUP(ROWS($X$9:X21),$W$9:$X$158,2,0),"")</f>
        <v>½ lever (1 foot on floor)</v>
      </c>
      <c r="AB21" s="36"/>
      <c r="AC21" s="36"/>
      <c r="AD21" s="36"/>
      <c r="AE21" s="36">
        <f>IF(ISNUMBER(SEARCH($B$11,AF21)),MAX($AE$8:AE20)+1,0)</f>
        <v>13</v>
      </c>
      <c r="AF21" s="66" t="s">
        <v>41</v>
      </c>
      <c r="AG21" s="36"/>
      <c r="AH21" s="36"/>
      <c r="AI21" s="36" t="str">
        <f>IFERROR(VLOOKUP(ROWS($AF$9:AF21),$AE$9:$AF$158,2,0),"")</f>
        <v>½ lever (1 foot on floor)</v>
      </c>
      <c r="AJ21" s="36"/>
      <c r="AK21" s="36"/>
      <c r="AL21" s="36"/>
      <c r="AM21" s="36">
        <f>IF(ISNUMBER(SEARCH($B$12,AN21)),MAX($AM$8:AM20)+1,0)</f>
        <v>13</v>
      </c>
      <c r="AN21" s="66" t="s">
        <v>41</v>
      </c>
      <c r="AO21" s="36"/>
      <c r="AP21" s="36"/>
      <c r="AQ21" s="36" t="str">
        <f>IFERROR(VLOOKUP(ROWS($AN$9:AN21),$AM$9:$AN$158,2,0),"")</f>
        <v>½ lever (1 foot on floor)</v>
      </c>
      <c r="AR21" s="36"/>
      <c r="AS21" s="36"/>
      <c r="AT21" s="36"/>
      <c r="AU21" s="67">
        <f>IF(ISNUMBER(SEARCH($B$13,AV21)),MAX($AU$8:AU20)+1,0)</f>
        <v>13</v>
      </c>
      <c r="AV21" s="66" t="s">
        <v>41</v>
      </c>
      <c r="AW21" s="36"/>
      <c r="AX21" s="36"/>
      <c r="AY21" s="67" t="str">
        <f>IFERROR(VLOOKUP(ROWS($AV$9:AV21),$AU$9:$AV$158,2,0),"")</f>
        <v>½ lever (1 foot on floor)</v>
      </c>
      <c r="AZ21" s="36"/>
      <c r="BA21" s="36"/>
      <c r="BB21" s="36"/>
      <c r="BC21" s="67">
        <f>IF(ISNUMBER(SEARCH($B$14,BD21)),MAX($BC$8:BC20)+1,0)</f>
        <v>13</v>
      </c>
      <c r="BD21" s="66" t="s">
        <v>41</v>
      </c>
      <c r="BE21" s="36"/>
      <c r="BF21" s="36"/>
      <c r="BG21" s="67" t="str">
        <f>IFERROR(VLOOKUP(ROWS($BD$9:BD21),$BC$9:$BD$158,2,0),"")</f>
        <v>½ lever (1 foot on floor)</v>
      </c>
      <c r="BH21" s="36"/>
      <c r="BI21" s="36"/>
      <c r="BJ21" s="36"/>
      <c r="BK21" s="67">
        <f>IF(ISNUMBER(SEARCH($B$15,BL21)),MAX($BK$8:BK20)+1,0)</f>
        <v>13</v>
      </c>
      <c r="BL21" s="66" t="s">
        <v>41</v>
      </c>
      <c r="BM21" s="36"/>
      <c r="BN21" s="36"/>
      <c r="BO21" s="67" t="str">
        <f>IFERROR(VLOOKUP(ROWS($BL$9:BL21),$BK$9:$BL$158,2,0),"")</f>
        <v>½ lever (1 foot on floor)</v>
      </c>
      <c r="BP21" s="36"/>
      <c r="BQ21" s="36"/>
      <c r="BR21" s="36"/>
      <c r="BS21" s="67">
        <f>IF(ISNUMBER(SEARCH($B$16,BT21)),MAX($BS$8:BS20)+1,0)</f>
        <v>13</v>
      </c>
      <c r="BT21" s="66" t="s">
        <v>41</v>
      </c>
      <c r="BU21" s="36"/>
      <c r="BV21" s="36"/>
      <c r="BW21" s="67" t="str">
        <f>IFERROR(VLOOKUP(ROWS($BT$9:BT21),$BS$9:$BT$158,2,0),"")</f>
        <v>½ lever (1 foot on floor)</v>
      </c>
      <c r="BX21" s="36"/>
      <c r="BY21" s="36"/>
      <c r="BZ21" s="36"/>
      <c r="CA21" s="67">
        <f>IF(ISNUMBER(SEARCH($B$17,CB21)),MAX($CA$8:CA20)+1,0)</f>
        <v>13</v>
      </c>
      <c r="CB21" s="66" t="s">
        <v>41</v>
      </c>
      <c r="CC21" s="36"/>
      <c r="CD21" s="36"/>
      <c r="CE21" s="67" t="str">
        <f>IFERROR(VLOOKUP(ROWS($CB$9:CB21),$CA$9:$CB$158,2,0),"")</f>
        <v>½ lever (1 foot on floor)</v>
      </c>
      <c r="CF21" s="36"/>
      <c r="CG21" s="36"/>
      <c r="CH21" s="36"/>
      <c r="CI21" s="67">
        <f>IF(ISNUMBER(SEARCH($B$18,CJ21)),MAX($CI$8:CI20)+1,0)</f>
        <v>13</v>
      </c>
      <c r="CJ21" s="66" t="s">
        <v>41</v>
      </c>
      <c r="CK21" s="36"/>
      <c r="CL21" s="36"/>
      <c r="CM21" s="67" t="str">
        <f>IFERROR(VLOOKUP(ROWS($CJ$9:CJ21),$CI$9:$CJ$158,2,0),"")</f>
        <v>½ lever (1 foot on floor)</v>
      </c>
      <c r="CN21" s="36"/>
      <c r="CO21" s="36"/>
      <c r="CP21" s="36"/>
      <c r="CQ21" s="36"/>
      <c r="CR21" s="36"/>
      <c r="CS21" s="36"/>
      <c r="CT21" s="36"/>
      <c r="CU21" s="55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</row>
    <row r="22" spans="1:112" ht="15.75" customHeight="1" x14ac:dyDescent="0.25">
      <c r="A22" s="80"/>
      <c r="B22" s="80"/>
      <c r="C22" s="39"/>
      <c r="D22" s="88" t="s">
        <v>203</v>
      </c>
      <c r="E22" s="84"/>
      <c r="F22" s="84"/>
      <c r="G22" s="85" t="s">
        <v>14</v>
      </c>
      <c r="H22" s="86"/>
      <c r="I22" s="86"/>
      <c r="J22" s="87"/>
      <c r="K22" s="43" t="s">
        <v>15</v>
      </c>
      <c r="L22" s="45" t="s">
        <v>216</v>
      </c>
      <c r="M22" s="36"/>
      <c r="N22" s="36"/>
      <c r="O22" s="36">
        <f>IF(ISNUMBER(SEARCH($B$9,P22)),MAX($O$8:O21)+1,0)</f>
        <v>14</v>
      </c>
      <c r="P22" s="71" t="s">
        <v>42</v>
      </c>
      <c r="Q22" s="36"/>
      <c r="R22" s="36"/>
      <c r="S22" s="36" t="str">
        <f>IFERROR(VLOOKUP(ROWS($P$9:P22),$O$9:$P$158,2,0),"")</f>
        <v>Shoulder stand (hip supp)</v>
      </c>
      <c r="T22" s="36"/>
      <c r="U22" s="36"/>
      <c r="V22" s="36"/>
      <c r="W22" s="36">
        <f>IF(ISNUMBER(SEARCH($B$10,X22)),MAX($W$8:W21)+1,0)</f>
        <v>14</v>
      </c>
      <c r="X22" s="71" t="s">
        <v>42</v>
      </c>
      <c r="Y22" s="36"/>
      <c r="Z22" s="36"/>
      <c r="AA22" s="36" t="str">
        <f>IFERROR(VLOOKUP(ROWS($X$9:X22),$W$9:$X$158,2,0),"")</f>
        <v>Shoulder stand (hip supp)</v>
      </c>
      <c r="AB22" s="36"/>
      <c r="AC22" s="36"/>
      <c r="AD22" s="36"/>
      <c r="AE22" s="36">
        <f>IF(ISNUMBER(SEARCH($B$11,AF22)),MAX($AE$8:AE21)+1,0)</f>
        <v>14</v>
      </c>
      <c r="AF22" s="71" t="s">
        <v>42</v>
      </c>
      <c r="AG22" s="36"/>
      <c r="AH22" s="36"/>
      <c r="AI22" s="36" t="str">
        <f>IFERROR(VLOOKUP(ROWS($AF$9:AF22),$AE$9:$AF$158,2,0),"")</f>
        <v>Shoulder stand (hip supp)</v>
      </c>
      <c r="AJ22" s="36"/>
      <c r="AK22" s="36"/>
      <c r="AL22" s="36"/>
      <c r="AM22" s="36">
        <f>IF(ISNUMBER(SEARCH($B$12,AN22)),MAX($AM$8:AM21)+1,0)</f>
        <v>14</v>
      </c>
      <c r="AN22" s="71" t="s">
        <v>42</v>
      </c>
      <c r="AO22" s="36"/>
      <c r="AP22" s="36"/>
      <c r="AQ22" s="36" t="str">
        <f>IFERROR(VLOOKUP(ROWS($AN$9:AN22),$AM$9:$AN$158,2,0),"")</f>
        <v>Shoulder stand (hip supp)</v>
      </c>
      <c r="AR22" s="36"/>
      <c r="AS22" s="36"/>
      <c r="AT22" s="36"/>
      <c r="AU22" s="67">
        <f>IF(ISNUMBER(SEARCH($B$13,AV22)),MAX(AU$8:$AW21)+1,0)</f>
        <v>14</v>
      </c>
      <c r="AV22" s="71" t="s">
        <v>42</v>
      </c>
      <c r="AW22" s="36"/>
      <c r="AX22" s="36"/>
      <c r="AY22" s="67" t="str">
        <f>IFERROR(VLOOKUP(ROWS($AV$9:AV22),$AU$9:$AV$158,2,0),"")</f>
        <v>Shoulder stand (hip supp)</v>
      </c>
      <c r="AZ22" s="36"/>
      <c r="BA22" s="36"/>
      <c r="BB22" s="36"/>
      <c r="BC22" s="67">
        <f>IF(ISNUMBER(SEARCH($B$14,BD22)),MAX(BC$8:$BE21)+1,0)</f>
        <v>14</v>
      </c>
      <c r="BD22" s="71" t="s">
        <v>42</v>
      </c>
      <c r="BE22" s="36"/>
      <c r="BF22" s="36"/>
      <c r="BG22" s="67" t="str">
        <f>IFERROR(VLOOKUP(ROWS($BD$9:BD22),$BC$9:$BD$158,2,0),"")</f>
        <v>Shoulder stand (hip supp)</v>
      </c>
      <c r="BH22" s="36"/>
      <c r="BI22" s="36"/>
      <c r="BJ22" s="36"/>
      <c r="BK22" s="67">
        <f>IF(ISNUMBER(SEARCH($B$15,BL22)),MAX(BK$8:$BM21)+1,0)</f>
        <v>14</v>
      </c>
      <c r="BL22" s="71" t="s">
        <v>42</v>
      </c>
      <c r="BM22" s="36"/>
      <c r="BN22" s="36"/>
      <c r="BO22" s="67" t="str">
        <f>IFERROR(VLOOKUP(ROWS($BL$9:BL22),$BK$9:$BL$158,2,0),"")</f>
        <v>Shoulder stand (hip supp)</v>
      </c>
      <c r="BP22" s="36"/>
      <c r="BQ22" s="36"/>
      <c r="BR22" s="36"/>
      <c r="BS22" s="67">
        <f>IF(ISNUMBER(SEARCH($B$16,BT22)),MAX(BS$8:$BU21)+1,0)</f>
        <v>14</v>
      </c>
      <c r="BT22" s="71" t="s">
        <v>42</v>
      </c>
      <c r="BU22" s="36"/>
      <c r="BV22" s="36"/>
      <c r="BW22" s="67" t="str">
        <f>IFERROR(VLOOKUP(ROWS($BT$9:BT22),$BS$9:$BT$158,2,0),"")</f>
        <v>Shoulder stand (hip supp)</v>
      </c>
      <c r="BX22" s="36"/>
      <c r="BY22" s="36"/>
      <c r="BZ22" s="36"/>
      <c r="CA22" s="67">
        <f>IF(ISNUMBER(SEARCH($B$17,CB22)),MAX(CA$8:$CC21)+1,0)</f>
        <v>14</v>
      </c>
      <c r="CB22" s="71" t="s">
        <v>42</v>
      </c>
      <c r="CC22" s="36"/>
      <c r="CD22" s="36"/>
      <c r="CE22" s="67" t="str">
        <f>IFERROR(VLOOKUP(ROWS($CB$9:CB22),$CA$9:$CB$158,2,0),"")</f>
        <v>Shoulder stand (hip supp)</v>
      </c>
      <c r="CF22" s="36"/>
      <c r="CG22" s="36"/>
      <c r="CH22" s="36"/>
      <c r="CI22" s="67">
        <f>IF(ISNUMBER(SEARCH($B$18,CJ22)),MAX(CI$8:$CK21)+1,0)</f>
        <v>14</v>
      </c>
      <c r="CJ22" s="71" t="s">
        <v>42</v>
      </c>
      <c r="CK22" s="36"/>
      <c r="CL22" s="36"/>
      <c r="CM22" s="67" t="str">
        <f>IFERROR(VLOOKUP(ROWS($CJ$9:CJ22),$CI$9:$CJ$158,2,0),"")</f>
        <v>Shoulder stand (hip supp)</v>
      </c>
      <c r="CN22" s="36"/>
      <c r="CO22" s="36"/>
      <c r="CP22" s="36"/>
      <c r="CQ22" s="36"/>
      <c r="CR22" s="36"/>
      <c r="CS22" s="36"/>
      <c r="CT22" s="36"/>
      <c r="CU22" s="55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</row>
    <row r="23" spans="1:112" ht="15.75" customHeight="1" x14ac:dyDescent="0.25">
      <c r="A23" s="80"/>
      <c r="B23" s="80"/>
      <c r="C23" s="39"/>
      <c r="D23" s="89"/>
      <c r="E23" s="84"/>
      <c r="F23" s="84"/>
      <c r="G23" s="85" t="s">
        <v>16</v>
      </c>
      <c r="H23" s="86"/>
      <c r="I23" s="86"/>
      <c r="J23" s="87"/>
      <c r="K23" s="43" t="s">
        <v>17</v>
      </c>
      <c r="L23" s="43" t="s">
        <v>217</v>
      </c>
      <c r="M23" s="36"/>
      <c r="N23" s="36"/>
      <c r="O23" s="36">
        <f>IF(ISNUMBER(SEARCH($B$9,P23)),MAX($O$8:O22)+1,0)</f>
        <v>15</v>
      </c>
      <c r="P23" s="72" t="s">
        <v>43</v>
      </c>
      <c r="Q23" s="36"/>
      <c r="R23" s="36"/>
      <c r="S23" s="36" t="str">
        <f>IFERROR(VLOOKUP(ROWS($P$9:P23),$O$9:$P$158,2,0),"")</f>
        <v xml:space="preserve">Forward Roll </v>
      </c>
      <c r="T23" s="36"/>
      <c r="U23" s="36"/>
      <c r="V23" s="36"/>
      <c r="W23" s="36">
        <f>IF(ISNUMBER(SEARCH($B$10,X23)),MAX($W$8:W22)+1,0)</f>
        <v>15</v>
      </c>
      <c r="X23" s="72" t="s">
        <v>43</v>
      </c>
      <c r="Y23" s="36"/>
      <c r="Z23" s="36"/>
      <c r="AA23" s="36" t="str">
        <f>IFERROR(VLOOKUP(ROWS($X$9:X23),$W$9:$X$158,2,0),"")</f>
        <v xml:space="preserve">Forward Roll </v>
      </c>
      <c r="AB23" s="36"/>
      <c r="AC23" s="36"/>
      <c r="AD23" s="36"/>
      <c r="AE23" s="36">
        <f>IF(ISNUMBER(SEARCH($B$11,AF23)),MAX($AE$8:AE22)+1,0)</f>
        <v>15</v>
      </c>
      <c r="AF23" s="72" t="s">
        <v>43</v>
      </c>
      <c r="AG23" s="36"/>
      <c r="AH23" s="36"/>
      <c r="AI23" s="36" t="str">
        <f>IFERROR(VLOOKUP(ROWS($AF$9:AF23),$AE$9:$AF$158,2,0),"")</f>
        <v xml:space="preserve">Forward Roll </v>
      </c>
      <c r="AJ23" s="36"/>
      <c r="AK23" s="36"/>
      <c r="AL23" s="36"/>
      <c r="AM23" s="36">
        <f>IF(ISNUMBER(SEARCH($B$12,AN23)),MAX($AM$8:AM22)+1,0)</f>
        <v>15</v>
      </c>
      <c r="AN23" s="72" t="s">
        <v>43</v>
      </c>
      <c r="AO23" s="36"/>
      <c r="AP23" s="36"/>
      <c r="AQ23" s="36" t="str">
        <f>IFERROR(VLOOKUP(ROWS($AN$9:AN23),$AM$9:$AN$158,2,0),"")</f>
        <v xml:space="preserve">Forward Roll </v>
      </c>
      <c r="AR23" s="36"/>
      <c r="AS23" s="36"/>
      <c r="AT23" s="36"/>
      <c r="AU23" s="67">
        <f>IF(ISNUMBER(SEARCH($B$13,AV23)),MAX(AU$8:$AW22)+1,0)</f>
        <v>15</v>
      </c>
      <c r="AV23" s="72" t="s">
        <v>43</v>
      </c>
      <c r="AW23" s="36"/>
      <c r="AX23" s="36"/>
      <c r="AY23" s="67" t="str">
        <f>IFERROR(VLOOKUP(ROWS($AV$9:AV23),$AU$9:$AV$158,2,0),"")</f>
        <v xml:space="preserve">Forward Roll </v>
      </c>
      <c r="AZ23" s="36"/>
      <c r="BA23" s="36"/>
      <c r="BB23" s="36"/>
      <c r="BC23" s="67">
        <f>IF(ISNUMBER(SEARCH($B$14,BD23)),MAX(BC$8:$BE22)+1,0)</f>
        <v>15</v>
      </c>
      <c r="BD23" s="72" t="s">
        <v>43</v>
      </c>
      <c r="BE23" s="36"/>
      <c r="BF23" s="36"/>
      <c r="BG23" s="67" t="str">
        <f>IFERROR(VLOOKUP(ROWS($BD$9:BD23),$BC$9:$BD$158,2,0),"")</f>
        <v xml:space="preserve">Forward Roll </v>
      </c>
      <c r="BH23" s="36"/>
      <c r="BI23" s="36"/>
      <c r="BJ23" s="36"/>
      <c r="BK23" s="67">
        <f>IF(ISNUMBER(SEARCH($B$15,BL23)),MAX(BK$8:$BM22)+1,0)</f>
        <v>15</v>
      </c>
      <c r="BL23" s="72" t="s">
        <v>43</v>
      </c>
      <c r="BM23" s="36"/>
      <c r="BN23" s="36"/>
      <c r="BO23" s="67" t="str">
        <f>IFERROR(VLOOKUP(ROWS($BL$9:BL23),$BK$9:$BL$158,2,0),"")</f>
        <v xml:space="preserve">Forward Roll </v>
      </c>
      <c r="BP23" s="36"/>
      <c r="BQ23" s="36"/>
      <c r="BR23" s="36"/>
      <c r="BS23" s="67">
        <f>IF(ISNUMBER(SEARCH($B$16,BT23)),MAX(BS$8:$BU22)+1,0)</f>
        <v>15</v>
      </c>
      <c r="BT23" s="72" t="s">
        <v>43</v>
      </c>
      <c r="BU23" s="36"/>
      <c r="BV23" s="36"/>
      <c r="BW23" s="67" t="str">
        <f>IFERROR(VLOOKUP(ROWS($BT$9:BT23),$BS$9:$BT$158,2,0),"")</f>
        <v xml:space="preserve">Forward Roll </v>
      </c>
      <c r="BX23" s="36"/>
      <c r="BY23" s="36"/>
      <c r="BZ23" s="36"/>
      <c r="CA23" s="67">
        <f>IF(ISNUMBER(SEARCH($B$17,CB23)),MAX(CA$8:$CC22)+1,0)</f>
        <v>15</v>
      </c>
      <c r="CB23" s="72" t="s">
        <v>43</v>
      </c>
      <c r="CC23" s="36"/>
      <c r="CD23" s="36"/>
      <c r="CE23" s="67" t="str">
        <f>IFERROR(VLOOKUP(ROWS($CB$9:CB23),$CA$9:$CB$158,2,0),"")</f>
        <v xml:space="preserve">Forward Roll </v>
      </c>
      <c r="CF23" s="36"/>
      <c r="CG23" s="36"/>
      <c r="CH23" s="36"/>
      <c r="CI23" s="67">
        <f>IF(ISNUMBER(SEARCH($B$18,CJ23)),MAX(CI$8:$CK22)+1,0)</f>
        <v>15</v>
      </c>
      <c r="CJ23" s="72" t="s">
        <v>43</v>
      </c>
      <c r="CK23" s="36"/>
      <c r="CL23" s="36"/>
      <c r="CM23" s="67" t="str">
        <f>IFERROR(VLOOKUP(ROWS($CJ$9:CJ23),$CI$9:$CJ$158,2,0),"")</f>
        <v xml:space="preserve">Forward Roll </v>
      </c>
      <c r="CN23" s="36"/>
      <c r="CO23" s="36"/>
      <c r="CP23" s="36"/>
      <c r="CQ23" s="36"/>
      <c r="CR23" s="36"/>
      <c r="CS23" s="36"/>
      <c r="CT23" s="36"/>
      <c r="CU23" s="55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</row>
    <row r="24" spans="1:112" ht="15.75" customHeight="1" x14ac:dyDescent="0.25">
      <c r="A24" s="80"/>
      <c r="B24" s="80"/>
      <c r="C24" s="39"/>
      <c r="D24" s="84"/>
      <c r="E24" s="84"/>
      <c r="F24" s="84"/>
      <c r="G24" s="85" t="s">
        <v>18</v>
      </c>
      <c r="H24" s="86"/>
      <c r="I24" s="86"/>
      <c r="J24" s="87"/>
      <c r="K24" s="46" t="s">
        <v>205</v>
      </c>
      <c r="L24" s="43" t="s">
        <v>218</v>
      </c>
      <c r="M24" s="36"/>
      <c r="N24" s="36"/>
      <c r="O24" s="36">
        <f>IF(ISNUMBER(SEARCH($B$9,P24)),MAX($O$8:O23)+1,0)</f>
        <v>16</v>
      </c>
      <c r="P24" s="66" t="s">
        <v>44</v>
      </c>
      <c r="Q24" s="36"/>
      <c r="R24" s="36"/>
      <c r="S24" s="36" t="str">
        <f>IFERROR(VLOOKUP(ROWS($P$9:P24),$O$9:$P$158,2,0),"")</f>
        <v>Back Roll &amp; to straddle</v>
      </c>
      <c r="T24" s="36"/>
      <c r="U24" s="36"/>
      <c r="V24" s="36"/>
      <c r="W24" s="36">
        <f>IF(ISNUMBER(SEARCH($B$10,X24)),MAX($W$8:W23)+1,0)</f>
        <v>16</v>
      </c>
      <c r="X24" s="66" t="s">
        <v>44</v>
      </c>
      <c r="Y24" s="36"/>
      <c r="Z24" s="36"/>
      <c r="AA24" s="36" t="str">
        <f>IFERROR(VLOOKUP(ROWS($X$9:X24),$W$9:$X$158,2,0),"")</f>
        <v>Back Roll &amp; to straddle</v>
      </c>
      <c r="AB24" s="36"/>
      <c r="AC24" s="36"/>
      <c r="AD24" s="36"/>
      <c r="AE24" s="36">
        <f>IF(ISNUMBER(SEARCH($B$11,AF24)),MAX($AE$8:AE23)+1,0)</f>
        <v>16</v>
      </c>
      <c r="AF24" s="66" t="s">
        <v>44</v>
      </c>
      <c r="AG24" s="36"/>
      <c r="AH24" s="36"/>
      <c r="AI24" s="36" t="str">
        <f>IFERROR(VLOOKUP(ROWS($AF$9:AF24),$AE$9:$AF$158,2,0),"")</f>
        <v>Back Roll &amp; to straddle</v>
      </c>
      <c r="AJ24" s="36"/>
      <c r="AK24" s="36"/>
      <c r="AL24" s="36"/>
      <c r="AM24" s="36">
        <f>IF(ISNUMBER(SEARCH($B$12,AN24)),MAX($AM$8:AM23)+1,0)</f>
        <v>16</v>
      </c>
      <c r="AN24" s="66" t="s">
        <v>44</v>
      </c>
      <c r="AO24" s="36"/>
      <c r="AP24" s="36"/>
      <c r="AQ24" s="36" t="str">
        <f>IFERROR(VLOOKUP(ROWS($AN$9:AN24),$AM$9:$AN$158,2,0),"")</f>
        <v>Back Roll &amp; to straddle</v>
      </c>
      <c r="AR24" s="36"/>
      <c r="AS24" s="36"/>
      <c r="AT24" s="36"/>
      <c r="AU24" s="67">
        <f>IF(ISNUMBER(SEARCH($B$13,AV24)),MAX(AU$8:$AW23)+1,0)</f>
        <v>16</v>
      </c>
      <c r="AV24" s="66" t="s">
        <v>44</v>
      </c>
      <c r="AW24" s="36"/>
      <c r="AX24" s="36"/>
      <c r="AY24" s="67" t="str">
        <f>IFERROR(VLOOKUP(ROWS($AV$9:AV24),$AU$9:$AV$158,2,0),"")</f>
        <v>Back Roll &amp; to straddle</v>
      </c>
      <c r="AZ24" s="36"/>
      <c r="BA24" s="36"/>
      <c r="BB24" s="36"/>
      <c r="BC24" s="67">
        <f>IF(ISNUMBER(SEARCH($B$14,BD24)),MAX(BC$8:$BE23)+1,0)</f>
        <v>16</v>
      </c>
      <c r="BD24" s="66" t="s">
        <v>44</v>
      </c>
      <c r="BE24" s="36"/>
      <c r="BF24" s="36"/>
      <c r="BG24" s="67" t="str">
        <f>IFERROR(VLOOKUP(ROWS($BD$9:BD24),$BC$9:$BD$158,2,0),"")</f>
        <v>Back Roll &amp; to straddle</v>
      </c>
      <c r="BH24" s="36"/>
      <c r="BI24" s="36"/>
      <c r="BJ24" s="36"/>
      <c r="BK24" s="67">
        <f>IF(ISNUMBER(SEARCH($B$15,BL24)),MAX(BK$8:$BM23)+1,0)</f>
        <v>16</v>
      </c>
      <c r="BL24" s="66" t="s">
        <v>44</v>
      </c>
      <c r="BM24" s="36"/>
      <c r="BN24" s="36"/>
      <c r="BO24" s="67" t="str">
        <f>IFERROR(VLOOKUP(ROWS($BL$9:BL24),$BK$9:$BL$158,2,0),"")</f>
        <v>Back Roll &amp; to straddle</v>
      </c>
      <c r="BP24" s="36"/>
      <c r="BQ24" s="36"/>
      <c r="BR24" s="36"/>
      <c r="BS24" s="67">
        <f>IF(ISNUMBER(SEARCH($B$16,BT24)),MAX(BS$8:$BU23)+1,0)</f>
        <v>16</v>
      </c>
      <c r="BT24" s="66" t="s">
        <v>44</v>
      </c>
      <c r="BU24" s="36"/>
      <c r="BV24" s="36"/>
      <c r="BW24" s="67" t="str">
        <f>IFERROR(VLOOKUP(ROWS($BT$9:BT24),$BS$9:$BT$158,2,0),"")</f>
        <v>Back Roll &amp; to straddle</v>
      </c>
      <c r="BX24" s="36"/>
      <c r="BY24" s="36"/>
      <c r="BZ24" s="36"/>
      <c r="CA24" s="67">
        <f>IF(ISNUMBER(SEARCH($B$17,CB24)),MAX(CA$8:$CC23)+1,0)</f>
        <v>16</v>
      </c>
      <c r="CB24" s="66" t="s">
        <v>44</v>
      </c>
      <c r="CC24" s="36"/>
      <c r="CD24" s="36"/>
      <c r="CE24" s="67" t="str">
        <f>IFERROR(VLOOKUP(ROWS($CB$9:CB24),$CA$9:$CB$158,2,0),"")</f>
        <v>Back Roll &amp; to straddle</v>
      </c>
      <c r="CF24" s="36"/>
      <c r="CG24" s="36"/>
      <c r="CH24" s="36"/>
      <c r="CI24" s="67">
        <f>IF(ISNUMBER(SEARCH($B$18,CJ24)),MAX(CI$8:$CK23)+1,0)</f>
        <v>16</v>
      </c>
      <c r="CJ24" s="66" t="s">
        <v>44</v>
      </c>
      <c r="CK24" s="36"/>
      <c r="CL24" s="36"/>
      <c r="CM24" s="67" t="str">
        <f>IFERROR(VLOOKUP(ROWS($CJ$9:CJ24),$CI$9:$CJ$158,2,0),"")</f>
        <v>Back Roll &amp; to straddle</v>
      </c>
      <c r="CN24" s="36"/>
      <c r="CO24" s="36"/>
      <c r="CP24" s="36"/>
      <c r="CQ24" s="36"/>
      <c r="CR24" s="36"/>
      <c r="CS24" s="36"/>
      <c r="CT24" s="36"/>
      <c r="CU24" s="73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</row>
    <row r="25" spans="1:112" ht="15.75" customHeight="1" x14ac:dyDescent="0.25">
      <c r="A25" s="80"/>
      <c r="B25" s="80"/>
      <c r="C25" s="43"/>
      <c r="D25" s="80"/>
      <c r="E25" s="80"/>
      <c r="F25" s="80"/>
      <c r="G25" s="80"/>
      <c r="H25" s="80"/>
      <c r="I25" s="80"/>
      <c r="J25" s="80"/>
      <c r="K25" s="45" t="s">
        <v>207</v>
      </c>
      <c r="L25" s="43"/>
      <c r="M25" s="36"/>
      <c r="N25" s="36"/>
      <c r="O25" s="36">
        <f>IF(ISNUMBER(SEARCH($B$9,P25)),MAX($O$8:O24)+1,0)</f>
        <v>17</v>
      </c>
      <c r="P25" s="66" t="s">
        <v>45</v>
      </c>
      <c r="Q25" s="36"/>
      <c r="R25" s="36"/>
      <c r="S25" s="36" t="str">
        <f>IFERROR(VLOOKUP(ROWS($P$9:P25),$O$9:$P$158,2,0),"")</f>
        <v>Circle (‘teddy bear’) roll</v>
      </c>
      <c r="T25" s="36"/>
      <c r="U25" s="36"/>
      <c r="V25" s="36"/>
      <c r="W25" s="36">
        <f>IF(ISNUMBER(SEARCH($B$10,X25)),MAX($W$8:W24)+1,0)</f>
        <v>17</v>
      </c>
      <c r="X25" s="66" t="s">
        <v>45</v>
      </c>
      <c r="Y25" s="36"/>
      <c r="Z25" s="36"/>
      <c r="AA25" s="36" t="str">
        <f>IFERROR(VLOOKUP(ROWS($X$9:X25),$W$9:$X$158,2,0),"")</f>
        <v>Circle (‘teddy bear’) roll</v>
      </c>
      <c r="AB25" s="36"/>
      <c r="AC25" s="36"/>
      <c r="AD25" s="36"/>
      <c r="AE25" s="36">
        <f>IF(ISNUMBER(SEARCH($B$11,AF25)),MAX($AE$8:AE24)+1,0)</f>
        <v>17</v>
      </c>
      <c r="AF25" s="66" t="s">
        <v>45</v>
      </c>
      <c r="AG25" s="36"/>
      <c r="AH25" s="36"/>
      <c r="AI25" s="36" t="str">
        <f>IFERROR(VLOOKUP(ROWS($AF$9:AF25),$AE$9:$AF$158,2,0),"")</f>
        <v>Circle (‘teddy bear’) roll</v>
      </c>
      <c r="AJ25" s="36"/>
      <c r="AK25" s="36"/>
      <c r="AL25" s="36"/>
      <c r="AM25" s="36">
        <f>IF(ISNUMBER(SEARCH($B$12,AN25)),MAX($AM$8:AM24)+1,0)</f>
        <v>17</v>
      </c>
      <c r="AN25" s="66" t="s">
        <v>45</v>
      </c>
      <c r="AO25" s="36"/>
      <c r="AP25" s="36"/>
      <c r="AQ25" s="36" t="str">
        <f>IFERROR(VLOOKUP(ROWS($AN$9:AN25),$AM$9:$AN$158,2,0),"")</f>
        <v>Circle (‘teddy bear’) roll</v>
      </c>
      <c r="AR25" s="36"/>
      <c r="AS25" s="36"/>
      <c r="AT25" s="36"/>
      <c r="AU25" s="67">
        <f>IF(ISNUMBER(SEARCH($B$13,AV25)),MAX(AU$8:$AW24)+1,0)</f>
        <v>17</v>
      </c>
      <c r="AV25" s="66" t="s">
        <v>45</v>
      </c>
      <c r="AW25" s="36"/>
      <c r="AX25" s="36"/>
      <c r="AY25" s="67" t="str">
        <f>IFERROR(VLOOKUP(ROWS($AV$9:AV25),$AU$9:$AV$158,2,0),"")</f>
        <v>Circle (‘teddy bear’) roll</v>
      </c>
      <c r="AZ25" s="36"/>
      <c r="BA25" s="36"/>
      <c r="BB25" s="36"/>
      <c r="BC25" s="67">
        <f>IF(ISNUMBER(SEARCH($B$14,BD25)),MAX(BC$8:$BE24)+1,0)</f>
        <v>17</v>
      </c>
      <c r="BD25" s="66" t="s">
        <v>45</v>
      </c>
      <c r="BE25" s="36"/>
      <c r="BF25" s="36"/>
      <c r="BG25" s="67" t="str">
        <f>IFERROR(VLOOKUP(ROWS($BD$9:BD25),$BC$9:$BD$158,2,0),"")</f>
        <v>Circle (‘teddy bear’) roll</v>
      </c>
      <c r="BH25" s="36"/>
      <c r="BI25" s="36"/>
      <c r="BJ25" s="36"/>
      <c r="BK25" s="67">
        <f>IF(ISNUMBER(SEARCH($B$15,BL25)),MAX(BK$8:$BM24)+1,0)</f>
        <v>17</v>
      </c>
      <c r="BL25" s="66" t="s">
        <v>45</v>
      </c>
      <c r="BM25" s="36"/>
      <c r="BN25" s="36"/>
      <c r="BO25" s="67" t="str">
        <f>IFERROR(VLOOKUP(ROWS($BL$9:BL25),$BK$9:$BL$158,2,0),"")</f>
        <v>Circle (‘teddy bear’) roll</v>
      </c>
      <c r="BP25" s="36"/>
      <c r="BQ25" s="36"/>
      <c r="BR25" s="36"/>
      <c r="BS25" s="67">
        <f>IF(ISNUMBER(SEARCH($B$16,BT25)),MAX(BS$8:$BU24)+1,0)</f>
        <v>17</v>
      </c>
      <c r="BT25" s="66" t="s">
        <v>45</v>
      </c>
      <c r="BU25" s="36"/>
      <c r="BV25" s="36"/>
      <c r="BW25" s="67" t="str">
        <f>IFERROR(VLOOKUP(ROWS($BT$9:BT25),$BS$9:$BT$158,2,0),"")</f>
        <v>Circle (‘teddy bear’) roll</v>
      </c>
      <c r="BX25" s="36"/>
      <c r="BY25" s="36"/>
      <c r="BZ25" s="36"/>
      <c r="CA25" s="67">
        <f>IF(ISNUMBER(SEARCH($B$17,CB25)),MAX(CA$8:$CC24)+1,0)</f>
        <v>17</v>
      </c>
      <c r="CB25" s="66" t="s">
        <v>45</v>
      </c>
      <c r="CC25" s="36"/>
      <c r="CD25" s="36"/>
      <c r="CE25" s="67" t="str">
        <f>IFERROR(VLOOKUP(ROWS($CB$9:CB25),$CA$9:$CB$158,2,0),"")</f>
        <v>Circle (‘teddy bear’) roll</v>
      </c>
      <c r="CF25" s="36"/>
      <c r="CG25" s="36"/>
      <c r="CH25" s="36"/>
      <c r="CI25" s="67">
        <f>IF(ISNUMBER(SEARCH($B$18,CJ25)),MAX(CI$8:$CK24)+1,0)</f>
        <v>17</v>
      </c>
      <c r="CJ25" s="66" t="s">
        <v>45</v>
      </c>
      <c r="CK25" s="36"/>
      <c r="CL25" s="36"/>
      <c r="CM25" s="67" t="str">
        <f>IFERROR(VLOOKUP(ROWS($CJ$9:CJ25),$CI$9:$CJ$158,2,0),"")</f>
        <v>Circle (‘teddy bear’) roll</v>
      </c>
      <c r="CN25" s="36"/>
      <c r="CO25" s="36"/>
      <c r="CP25" s="36"/>
      <c r="CQ25" s="36"/>
      <c r="CR25" s="36"/>
      <c r="CS25" s="36"/>
      <c r="CT25" s="36"/>
      <c r="CU25" s="55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</row>
    <row r="26" spans="1:112" ht="15.75" customHeight="1" x14ac:dyDescent="0.25">
      <c r="A26" s="80"/>
      <c r="B26" s="80"/>
      <c r="C26" s="43"/>
      <c r="D26" s="83" t="s">
        <v>215</v>
      </c>
      <c r="E26" s="80"/>
      <c r="F26" s="80"/>
      <c r="G26" s="80"/>
      <c r="H26" s="80"/>
      <c r="I26" s="80"/>
      <c r="J26" s="80"/>
      <c r="K26" s="45" t="s">
        <v>208</v>
      </c>
      <c r="L26" s="45" t="s">
        <v>208</v>
      </c>
      <c r="M26" s="36"/>
      <c r="N26" s="36"/>
      <c r="O26" s="36">
        <f>IF(ISNUMBER(SEARCH($B$9,P26)),MAX($O$8:O25)+1,0)</f>
        <v>18</v>
      </c>
      <c r="P26" s="66" t="s">
        <v>46</v>
      </c>
      <c r="Q26" s="36"/>
      <c r="R26" s="36"/>
      <c r="S26" s="36" t="str">
        <f>IFERROR(VLOOKUP(ROWS($P$9:P26),$O$9:$P$158,2,0),"")</f>
        <v>Side Roll (various shapes)</v>
      </c>
      <c r="T26" s="36"/>
      <c r="U26" s="36"/>
      <c r="V26" s="36"/>
      <c r="W26" s="36">
        <f>IF(ISNUMBER(SEARCH($B$10,X26)),MAX($W$8:W25)+1,0)</f>
        <v>18</v>
      </c>
      <c r="X26" s="66" t="s">
        <v>46</v>
      </c>
      <c r="Y26" s="36"/>
      <c r="Z26" s="36"/>
      <c r="AA26" s="36" t="str">
        <f>IFERROR(VLOOKUP(ROWS($X$9:X26),$W$9:$X$158,2,0),"")</f>
        <v>Side Roll (various shapes)</v>
      </c>
      <c r="AB26" s="36"/>
      <c r="AC26" s="36"/>
      <c r="AD26" s="36"/>
      <c r="AE26" s="36">
        <f>IF(ISNUMBER(SEARCH($B$11,AF26)),MAX($AE$8:AE25)+1,0)</f>
        <v>18</v>
      </c>
      <c r="AF26" s="66" t="s">
        <v>46</v>
      </c>
      <c r="AG26" s="36"/>
      <c r="AH26" s="36"/>
      <c r="AI26" s="36" t="str">
        <f>IFERROR(VLOOKUP(ROWS($AF$9:AF26),$AE$9:$AF$158,2,0),"")</f>
        <v>Side Roll (various shapes)</v>
      </c>
      <c r="AJ26" s="36"/>
      <c r="AK26" s="36"/>
      <c r="AL26" s="36"/>
      <c r="AM26" s="36">
        <f>IF(ISNUMBER(SEARCH($B$12,AN26)),MAX($AM$8:AM25)+1,0)</f>
        <v>18</v>
      </c>
      <c r="AN26" s="66" t="s">
        <v>46</v>
      </c>
      <c r="AO26" s="36"/>
      <c r="AP26" s="36"/>
      <c r="AQ26" s="36" t="str">
        <f>IFERROR(VLOOKUP(ROWS($AN$9:AN26),$AM$9:$AN$158,2,0),"")</f>
        <v>Side Roll (various shapes)</v>
      </c>
      <c r="AR26" s="36"/>
      <c r="AS26" s="36"/>
      <c r="AT26" s="36"/>
      <c r="AU26" s="67">
        <f>IF(ISNUMBER(SEARCH($B$13,AV26)),MAX(AU$8:$AW25)+1,0)</f>
        <v>18</v>
      </c>
      <c r="AV26" s="66" t="s">
        <v>46</v>
      </c>
      <c r="AW26" s="36"/>
      <c r="AX26" s="36"/>
      <c r="AY26" s="67" t="str">
        <f>IFERROR(VLOOKUP(ROWS($AV$9:AV26),$AU$9:$AV$158,2,0),"")</f>
        <v>Side Roll (various shapes)</v>
      </c>
      <c r="AZ26" s="36"/>
      <c r="BA26" s="36"/>
      <c r="BB26" s="36"/>
      <c r="BC26" s="67">
        <f>IF(ISNUMBER(SEARCH($B$14,BD26)),MAX(BC$8:$BE25)+1,0)</f>
        <v>18</v>
      </c>
      <c r="BD26" s="66" t="s">
        <v>46</v>
      </c>
      <c r="BE26" s="36"/>
      <c r="BF26" s="36"/>
      <c r="BG26" s="67" t="str">
        <f>IFERROR(VLOOKUP(ROWS($BD$9:BD26),$BC$9:$BD$158,2,0),"")</f>
        <v>Side Roll (various shapes)</v>
      </c>
      <c r="BH26" s="36"/>
      <c r="BI26" s="36"/>
      <c r="BJ26" s="36"/>
      <c r="BK26" s="67">
        <f>IF(ISNUMBER(SEARCH($B$15,BL26)),MAX(BK$8:$BM25)+1,0)</f>
        <v>18</v>
      </c>
      <c r="BL26" s="66" t="s">
        <v>46</v>
      </c>
      <c r="BM26" s="36"/>
      <c r="BN26" s="36"/>
      <c r="BO26" s="67" t="str">
        <f>IFERROR(VLOOKUP(ROWS($BL$9:BL26),$BK$9:$BL$158,2,0),"")</f>
        <v>Side Roll (various shapes)</v>
      </c>
      <c r="BP26" s="36"/>
      <c r="BQ26" s="36"/>
      <c r="BR26" s="36"/>
      <c r="BS26" s="67">
        <f>IF(ISNUMBER(SEARCH($B$16,BT26)),MAX(BS$8:$BU25)+1,0)</f>
        <v>18</v>
      </c>
      <c r="BT26" s="66" t="s">
        <v>46</v>
      </c>
      <c r="BU26" s="36"/>
      <c r="BV26" s="36"/>
      <c r="BW26" s="67" t="str">
        <f>IFERROR(VLOOKUP(ROWS($BT$9:BT26),$BS$9:$BT$158,2,0),"")</f>
        <v>Side Roll (various shapes)</v>
      </c>
      <c r="BX26" s="36"/>
      <c r="BY26" s="36"/>
      <c r="BZ26" s="36"/>
      <c r="CA26" s="67">
        <f>IF(ISNUMBER(SEARCH($B$17,CB26)),MAX(CA$8:$CC25)+1,0)</f>
        <v>18</v>
      </c>
      <c r="CB26" s="66" t="s">
        <v>46</v>
      </c>
      <c r="CC26" s="36"/>
      <c r="CD26" s="36"/>
      <c r="CE26" s="67" t="str">
        <f>IFERROR(VLOOKUP(ROWS($CB$9:CB26),$CA$9:$CB$158,2,0),"")</f>
        <v>Side Roll (various shapes)</v>
      </c>
      <c r="CF26" s="36"/>
      <c r="CG26" s="36"/>
      <c r="CH26" s="36"/>
      <c r="CI26" s="67">
        <f>IF(ISNUMBER(SEARCH($B$18,CJ26)),MAX(CI$8:$CK25)+1,0)</f>
        <v>18</v>
      </c>
      <c r="CJ26" s="66" t="s">
        <v>46</v>
      </c>
      <c r="CK26" s="36"/>
      <c r="CL26" s="36"/>
      <c r="CM26" s="67" t="str">
        <f>IFERROR(VLOOKUP(ROWS($CJ$9:CJ26),$CI$9:$CJ$158,2,0),"")</f>
        <v>Side Roll (various shapes)</v>
      </c>
      <c r="CN26" s="36"/>
      <c r="CO26" s="36"/>
      <c r="CP26" s="36"/>
      <c r="CQ26" s="36"/>
      <c r="CR26" s="36"/>
      <c r="CS26" s="36"/>
      <c r="CT26" s="36"/>
      <c r="CU26" s="55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</row>
    <row r="27" spans="1:112" ht="15.75" customHeight="1" x14ac:dyDescent="0.25">
      <c r="A27" s="80"/>
      <c r="B27" s="80"/>
      <c r="C27" s="43"/>
      <c r="D27" s="80"/>
      <c r="E27" s="80"/>
      <c r="F27" s="80"/>
      <c r="G27" s="80"/>
      <c r="H27" s="80"/>
      <c r="I27" s="80"/>
      <c r="J27" s="80"/>
      <c r="K27" s="47"/>
      <c r="L27" s="43"/>
      <c r="M27" s="36"/>
      <c r="N27" s="36"/>
      <c r="O27" s="36">
        <f>IF(ISNUMBER(SEARCH($B$9,P27)),MAX($O$8:O26)+1,0)</f>
        <v>19</v>
      </c>
      <c r="P27" s="66" t="s">
        <v>47</v>
      </c>
      <c r="Q27" s="36"/>
      <c r="R27" s="36"/>
      <c r="S27" s="36" t="str">
        <f>IFERROR(VLOOKUP(ROWS($P$9:P27),$O$9:$P$158,2,0),"")</f>
        <v>Egg roll (leg shape optional)</v>
      </c>
      <c r="T27" s="36"/>
      <c r="U27" s="36"/>
      <c r="V27" s="36"/>
      <c r="W27" s="36">
        <f>IF(ISNUMBER(SEARCH($B$10,X27)),MAX($W$8:W26)+1,0)</f>
        <v>19</v>
      </c>
      <c r="X27" s="66" t="s">
        <v>47</v>
      </c>
      <c r="Y27" s="36"/>
      <c r="Z27" s="36"/>
      <c r="AA27" s="36" t="str">
        <f>IFERROR(VLOOKUP(ROWS($X$9:X27),$W$9:$X$158,2,0),"")</f>
        <v>Egg roll (leg shape optional)</v>
      </c>
      <c r="AB27" s="36"/>
      <c r="AC27" s="36"/>
      <c r="AD27" s="36"/>
      <c r="AE27" s="36">
        <f>IF(ISNUMBER(SEARCH($B$11,AF27)),MAX($AE$8:AE26)+1,0)</f>
        <v>19</v>
      </c>
      <c r="AF27" s="66" t="s">
        <v>47</v>
      </c>
      <c r="AG27" s="36"/>
      <c r="AH27" s="36"/>
      <c r="AI27" s="36" t="str">
        <f>IFERROR(VLOOKUP(ROWS($AF$9:AF27),$AE$9:$AF$158,2,0),"")</f>
        <v>Egg roll (leg shape optional)</v>
      </c>
      <c r="AJ27" s="36"/>
      <c r="AK27" s="36"/>
      <c r="AL27" s="36"/>
      <c r="AM27" s="36">
        <f>IF(ISNUMBER(SEARCH($B$12,AN27)),MAX($AM$8:AM26)+1,0)</f>
        <v>19</v>
      </c>
      <c r="AN27" s="66" t="s">
        <v>47</v>
      </c>
      <c r="AO27" s="36"/>
      <c r="AP27" s="36"/>
      <c r="AQ27" s="36" t="str">
        <f>IFERROR(VLOOKUP(ROWS($AN$9:AN27),$AM$9:$AN$158,2,0),"")</f>
        <v>Egg roll (leg shape optional)</v>
      </c>
      <c r="AR27" s="36"/>
      <c r="AS27" s="36"/>
      <c r="AT27" s="36"/>
      <c r="AU27" s="67">
        <f>IF(ISNUMBER(SEARCH($B$13,AV27)),MAX(AU$8:$AW26)+1,0)</f>
        <v>19</v>
      </c>
      <c r="AV27" s="66" t="s">
        <v>47</v>
      </c>
      <c r="AW27" s="36"/>
      <c r="AX27" s="36"/>
      <c r="AY27" s="67" t="str">
        <f>IFERROR(VLOOKUP(ROWS($AV$9:AV27),$AU$9:$AV$158,2,0),"")</f>
        <v>Egg roll (leg shape optional)</v>
      </c>
      <c r="AZ27" s="36"/>
      <c r="BA27" s="36"/>
      <c r="BB27" s="36"/>
      <c r="BC27" s="67">
        <f>IF(ISNUMBER(SEARCH($B$14,BD27)),MAX(BC$8:$BE26)+1,0)</f>
        <v>19</v>
      </c>
      <c r="BD27" s="66" t="s">
        <v>47</v>
      </c>
      <c r="BE27" s="36"/>
      <c r="BF27" s="36"/>
      <c r="BG27" s="67" t="str">
        <f>IFERROR(VLOOKUP(ROWS($BD$9:BD27),$BC$9:$BD$158,2,0),"")</f>
        <v>Egg roll (leg shape optional)</v>
      </c>
      <c r="BH27" s="36"/>
      <c r="BI27" s="36"/>
      <c r="BJ27" s="36"/>
      <c r="BK27" s="67">
        <f>IF(ISNUMBER(SEARCH($B$15,BL27)),MAX(BK$8:$BM26)+1,0)</f>
        <v>19</v>
      </c>
      <c r="BL27" s="66" t="s">
        <v>47</v>
      </c>
      <c r="BM27" s="36"/>
      <c r="BN27" s="36"/>
      <c r="BO27" s="67" t="str">
        <f>IFERROR(VLOOKUP(ROWS($BL$9:BL27),$BK$9:$BL$158,2,0),"")</f>
        <v>Egg roll (leg shape optional)</v>
      </c>
      <c r="BP27" s="36"/>
      <c r="BQ27" s="36"/>
      <c r="BR27" s="36"/>
      <c r="BS27" s="67">
        <f>IF(ISNUMBER(SEARCH($B$16,BT27)),MAX(BS$8:$BU26)+1,0)</f>
        <v>19</v>
      </c>
      <c r="BT27" s="66" t="s">
        <v>47</v>
      </c>
      <c r="BU27" s="36"/>
      <c r="BV27" s="36"/>
      <c r="BW27" s="67" t="str">
        <f>IFERROR(VLOOKUP(ROWS($BT$9:BT27),$BS$9:$BT$158,2,0),"")</f>
        <v>Egg roll (leg shape optional)</v>
      </c>
      <c r="BX27" s="36"/>
      <c r="BY27" s="36"/>
      <c r="BZ27" s="36"/>
      <c r="CA27" s="67">
        <f>IF(ISNUMBER(SEARCH($B$17,CB27)),MAX(CA$8:$CC26)+1,0)</f>
        <v>19</v>
      </c>
      <c r="CB27" s="66" t="s">
        <v>47</v>
      </c>
      <c r="CC27" s="36"/>
      <c r="CD27" s="36"/>
      <c r="CE27" s="67" t="str">
        <f>IFERROR(VLOOKUP(ROWS($CB$9:CB27),$CA$9:$CB$158,2,0),"")</f>
        <v>Egg roll (leg shape optional)</v>
      </c>
      <c r="CF27" s="36"/>
      <c r="CG27" s="36"/>
      <c r="CH27" s="36"/>
      <c r="CI27" s="67">
        <f>IF(ISNUMBER(SEARCH($B$18,CJ27)),MAX(CI$8:$CK26)+1,0)</f>
        <v>19</v>
      </c>
      <c r="CJ27" s="66" t="s">
        <v>47</v>
      </c>
      <c r="CK27" s="36"/>
      <c r="CL27" s="36"/>
      <c r="CM27" s="67" t="str">
        <f>IFERROR(VLOOKUP(ROWS($CJ$9:CJ27),$CI$9:$CJ$158,2,0),"")</f>
        <v>Egg roll (leg shape optional)</v>
      </c>
      <c r="CN27" s="36"/>
      <c r="CO27" s="36"/>
      <c r="CP27" s="36"/>
      <c r="CQ27" s="36"/>
      <c r="CR27" s="36"/>
      <c r="CS27" s="36"/>
      <c r="CT27" s="36"/>
      <c r="CU27" s="55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</row>
    <row r="28" spans="1:112" ht="15.75" customHeight="1" x14ac:dyDescent="0.25">
      <c r="A28" s="80" t="s">
        <v>19</v>
      </c>
      <c r="B28" s="80"/>
      <c r="C28" s="43"/>
      <c r="D28" s="81">
        <v>5</v>
      </c>
      <c r="E28" s="81"/>
      <c r="F28" s="81"/>
      <c r="G28" s="80"/>
      <c r="H28" s="80"/>
      <c r="I28" s="80"/>
      <c r="J28" s="80"/>
      <c r="K28" s="47"/>
      <c r="L28" s="48"/>
      <c r="M28" s="36"/>
      <c r="N28" s="36"/>
      <c r="O28" s="36">
        <f>IF(ISNUMBER(SEARCH($B$9,P28)),MAX($O$8:O27)+1,0)</f>
        <v>20</v>
      </c>
      <c r="P28" s="66" t="s">
        <v>76</v>
      </c>
      <c r="Q28" s="36"/>
      <c r="R28" s="36"/>
      <c r="S28" s="36" t="str">
        <f>IFERROR(VLOOKUP(ROWS($P$9:P28),$O$9:$P$158,2,0),"")</f>
        <v xml:space="preserve">Tuck Bunny Hop to Handstand </v>
      </c>
      <c r="T28" s="36"/>
      <c r="U28" s="36"/>
      <c r="V28" s="36"/>
      <c r="W28" s="36">
        <f>IF(ISNUMBER(SEARCH($B$10,X28)),MAX($W$8:W27)+1,0)</f>
        <v>20</v>
      </c>
      <c r="X28" s="66" t="s">
        <v>76</v>
      </c>
      <c r="Y28" s="36"/>
      <c r="Z28" s="36"/>
      <c r="AA28" s="36" t="str">
        <f>IFERROR(VLOOKUP(ROWS($X$9:X28),$W$9:$X$158,2,0),"")</f>
        <v xml:space="preserve">Tuck Bunny Hop to Handstand </v>
      </c>
      <c r="AB28" s="36"/>
      <c r="AC28" s="36"/>
      <c r="AD28" s="36"/>
      <c r="AE28" s="36">
        <f>IF(ISNUMBER(SEARCH($B$11,AF28)),MAX($AE$8:AE27)+1,0)</f>
        <v>20</v>
      </c>
      <c r="AF28" s="66" t="s">
        <v>76</v>
      </c>
      <c r="AG28" s="36"/>
      <c r="AH28" s="36"/>
      <c r="AI28" s="36" t="str">
        <f>IFERROR(VLOOKUP(ROWS($AF$9:AF28),$AE$9:$AF$158,2,0),"")</f>
        <v xml:space="preserve">Tuck Bunny Hop to Handstand </v>
      </c>
      <c r="AJ28" s="36"/>
      <c r="AK28" s="36"/>
      <c r="AL28" s="36"/>
      <c r="AM28" s="36">
        <f>IF(ISNUMBER(SEARCH($B$12,AN28)),MAX($AM$8:AM27)+1,0)</f>
        <v>20</v>
      </c>
      <c r="AN28" s="66" t="s">
        <v>76</v>
      </c>
      <c r="AO28" s="36"/>
      <c r="AP28" s="36"/>
      <c r="AQ28" s="36" t="str">
        <f>IFERROR(VLOOKUP(ROWS($AN$9:AN28),$AM$9:$AN$158,2,0),"")</f>
        <v xml:space="preserve">Tuck Bunny Hop to Handstand </v>
      </c>
      <c r="AR28" s="36"/>
      <c r="AS28" s="36"/>
      <c r="AT28" s="36"/>
      <c r="AU28" s="67">
        <f>IF(ISNUMBER(SEARCH($B$13,AV28)),MAX($AU$8:AU27)+1,0)</f>
        <v>20</v>
      </c>
      <c r="AV28" s="66" t="s">
        <v>76</v>
      </c>
      <c r="AW28" s="36"/>
      <c r="AX28" s="36"/>
      <c r="AY28" s="67" t="str">
        <f>IFERROR(VLOOKUP(ROWS($AV$9:AV28),$AU$9:$AV$158,2,0),"")</f>
        <v xml:space="preserve">Tuck Bunny Hop to Handstand </v>
      </c>
      <c r="AZ28" s="36"/>
      <c r="BA28" s="36"/>
      <c r="BB28" s="36"/>
      <c r="BC28" s="67">
        <f>IF(ISNUMBER(SEARCH($B$14,BD28)),MAX($BC$8:BC27)+1,0)</f>
        <v>20</v>
      </c>
      <c r="BD28" s="66" t="s">
        <v>76</v>
      </c>
      <c r="BE28" s="36"/>
      <c r="BF28" s="36"/>
      <c r="BG28" s="67" t="str">
        <f>IFERROR(VLOOKUP(ROWS($BD$9:BD28),$BC$9:$BD$158,2,0),"")</f>
        <v xml:space="preserve">Tuck Bunny Hop to Handstand </v>
      </c>
      <c r="BH28" s="36"/>
      <c r="BI28" s="36"/>
      <c r="BJ28" s="36"/>
      <c r="BK28" s="67">
        <f>IF(ISNUMBER(SEARCH($B$15,BL28)),MAX($BK$8:BK27)+1,0)</f>
        <v>20</v>
      </c>
      <c r="BL28" s="66" t="s">
        <v>76</v>
      </c>
      <c r="BM28" s="36"/>
      <c r="BN28" s="36"/>
      <c r="BO28" s="67" t="str">
        <f>IFERROR(VLOOKUP(ROWS($BL$9:BL28),$BK$9:$BL$158,2,0),"")</f>
        <v xml:space="preserve">Tuck Bunny Hop to Handstand </v>
      </c>
      <c r="BP28" s="36"/>
      <c r="BQ28" s="36"/>
      <c r="BR28" s="36"/>
      <c r="BS28" s="67">
        <f>IF(ISNUMBER(SEARCH($B$16,BT28)),MAX($BS$8:BS27)+1,0)</f>
        <v>20</v>
      </c>
      <c r="BT28" s="66" t="s">
        <v>76</v>
      </c>
      <c r="BU28" s="36"/>
      <c r="BV28" s="36"/>
      <c r="BW28" s="67" t="str">
        <f>IFERROR(VLOOKUP(ROWS($BT$9:BT28),$BS$9:$BT$158,2,0),"")</f>
        <v xml:space="preserve">Tuck Bunny Hop to Handstand </v>
      </c>
      <c r="BX28" s="36"/>
      <c r="BY28" s="36"/>
      <c r="BZ28" s="36"/>
      <c r="CA28" s="67">
        <f>IF(ISNUMBER(SEARCH($B$17,CB28)),MAX($CA$8:CA27)+1,0)</f>
        <v>20</v>
      </c>
      <c r="CB28" s="66" t="s">
        <v>76</v>
      </c>
      <c r="CC28" s="36"/>
      <c r="CD28" s="36"/>
      <c r="CE28" s="67" t="str">
        <f>IFERROR(VLOOKUP(ROWS($CB$9:CB28),$CA$9:$CB$158,2,0),"")</f>
        <v xml:space="preserve">Tuck Bunny Hop to Handstand </v>
      </c>
      <c r="CF28" s="36"/>
      <c r="CG28" s="36"/>
      <c r="CH28" s="36"/>
      <c r="CI28" s="67">
        <f>IF(ISNUMBER(SEARCH($B$18,CJ28)),MAX($CI$8:CI27)+1,0)</f>
        <v>20</v>
      </c>
      <c r="CJ28" s="66" t="s">
        <v>76</v>
      </c>
      <c r="CK28" s="36"/>
      <c r="CL28" s="36"/>
      <c r="CM28" s="67" t="str">
        <f>IFERROR(VLOOKUP(ROWS($CJ$9:CJ28),$CI$9:$CJ$158,2,0),"")</f>
        <v xml:space="preserve">Tuck Bunny Hop to Handstand </v>
      </c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</row>
    <row r="29" spans="1:112" ht="15.75" customHeight="1" x14ac:dyDescent="0.25">
      <c r="A29" s="80" t="s">
        <v>20</v>
      </c>
      <c r="B29" s="80"/>
      <c r="C29" s="43"/>
      <c r="D29" s="81">
        <v>0.4</v>
      </c>
      <c r="E29" s="81"/>
      <c r="F29" s="81"/>
      <c r="G29" s="82"/>
      <c r="H29" s="82"/>
      <c r="I29" s="82"/>
      <c r="J29" s="82"/>
      <c r="K29" s="47"/>
      <c r="L29" s="43"/>
      <c r="M29" s="36"/>
      <c r="N29" s="36"/>
      <c r="O29" s="36">
        <f>IF(ISNUMBER(SEARCH($B$9,P29)),MAX($O$8:O28)+1,0)</f>
        <v>21</v>
      </c>
      <c r="P29" s="72" t="s">
        <v>48</v>
      </c>
      <c r="Q29" s="36"/>
      <c r="R29" s="36"/>
      <c r="S29" s="36" t="str">
        <f>IFERROR(VLOOKUP(ROWS($P$9:P29),$O$9:$P$158,2,0),"")</f>
        <v>Bridge</v>
      </c>
      <c r="T29" s="36"/>
      <c r="U29" s="36"/>
      <c r="V29" s="36"/>
      <c r="W29" s="36">
        <f>IF(ISNUMBER(SEARCH($B$10,X29)),MAX($W$8:W28)+1,0)</f>
        <v>21</v>
      </c>
      <c r="X29" s="72" t="s">
        <v>48</v>
      </c>
      <c r="Y29" s="36"/>
      <c r="Z29" s="36"/>
      <c r="AA29" s="36" t="str">
        <f>IFERROR(VLOOKUP(ROWS($X$9:X29),$W$9:$X$158,2,0),"")</f>
        <v>Bridge</v>
      </c>
      <c r="AB29" s="36"/>
      <c r="AC29" s="36"/>
      <c r="AD29" s="36"/>
      <c r="AE29" s="36">
        <f>IF(ISNUMBER(SEARCH($B$11,AF29)),MAX($AE$8:AE28)+1,0)</f>
        <v>21</v>
      </c>
      <c r="AF29" s="72" t="s">
        <v>48</v>
      </c>
      <c r="AG29" s="36"/>
      <c r="AH29" s="36"/>
      <c r="AI29" s="36" t="str">
        <f>IFERROR(VLOOKUP(ROWS($AF$9:AF29),$AE$9:$AF$158,2,0),"")</f>
        <v>Bridge</v>
      </c>
      <c r="AJ29" s="36"/>
      <c r="AK29" s="36"/>
      <c r="AL29" s="36"/>
      <c r="AM29" s="36">
        <f>IF(ISNUMBER(SEARCH($B$12,AN29)),MAX($AM$8:AM28)+1,0)</f>
        <v>21</v>
      </c>
      <c r="AN29" s="72" t="s">
        <v>48</v>
      </c>
      <c r="AO29" s="36"/>
      <c r="AP29" s="36"/>
      <c r="AQ29" s="36" t="str">
        <f>IFERROR(VLOOKUP(ROWS($AN$9:AN29),$AM$9:$AN$158,2,0),"")</f>
        <v>Bridge</v>
      </c>
      <c r="AR29" s="36"/>
      <c r="AS29" s="36"/>
      <c r="AT29" s="36"/>
      <c r="AU29" s="67">
        <f>IF(ISNUMBER(SEARCH($B$13,AV29)),MAX($AU$8:AU28)+1,0)</f>
        <v>21</v>
      </c>
      <c r="AV29" s="72" t="s">
        <v>48</v>
      </c>
      <c r="AW29" s="36"/>
      <c r="AX29" s="36"/>
      <c r="AY29" s="67" t="str">
        <f>IFERROR(VLOOKUP(ROWS($AV$9:AV29),$AU$9:$AV$158,2,0),"")</f>
        <v>Bridge</v>
      </c>
      <c r="AZ29" s="36"/>
      <c r="BA29" s="36"/>
      <c r="BB29" s="36"/>
      <c r="BC29" s="67">
        <f>IF(ISNUMBER(SEARCH($B$14,BD29)),MAX($BC$8:BC28)+1,0)</f>
        <v>21</v>
      </c>
      <c r="BD29" s="72" t="s">
        <v>48</v>
      </c>
      <c r="BE29" s="36"/>
      <c r="BF29" s="36"/>
      <c r="BG29" s="67" t="str">
        <f>IFERROR(VLOOKUP(ROWS($BD$9:BD29),$BC$9:$BD$158,2,0),"")</f>
        <v>Bridge</v>
      </c>
      <c r="BH29" s="36"/>
      <c r="BI29" s="36"/>
      <c r="BJ29" s="36"/>
      <c r="BK29" s="67">
        <f>IF(ISNUMBER(SEARCH($B$15,BL29)),MAX($BK$8:BK28)+1,0)</f>
        <v>21</v>
      </c>
      <c r="BL29" s="72" t="s">
        <v>48</v>
      </c>
      <c r="BM29" s="36"/>
      <c r="BN29" s="36"/>
      <c r="BO29" s="67" t="str">
        <f>IFERROR(VLOOKUP(ROWS($BL$9:BL29),$BK$9:$BL$158,2,0),"")</f>
        <v>Bridge</v>
      </c>
      <c r="BP29" s="36"/>
      <c r="BQ29" s="36"/>
      <c r="BR29" s="36"/>
      <c r="BS29" s="67">
        <f>IF(ISNUMBER(SEARCH($B$16,BT29)),MAX($BS$8:BS28)+1,0)</f>
        <v>21</v>
      </c>
      <c r="BT29" s="72" t="s">
        <v>48</v>
      </c>
      <c r="BU29" s="36"/>
      <c r="BV29" s="36"/>
      <c r="BW29" s="67" t="str">
        <f>IFERROR(VLOOKUP(ROWS($BT$9:BT29),$BS$9:$BT$158,2,0),"")</f>
        <v>Bridge</v>
      </c>
      <c r="BX29" s="36"/>
      <c r="BY29" s="36"/>
      <c r="BZ29" s="36"/>
      <c r="CA29" s="67">
        <f>IF(ISNUMBER(SEARCH($B$17,CB29)),MAX($CA$8:CA28)+1,0)</f>
        <v>21</v>
      </c>
      <c r="CB29" s="72" t="s">
        <v>48</v>
      </c>
      <c r="CC29" s="36"/>
      <c r="CD29" s="36"/>
      <c r="CE29" s="67" t="str">
        <f>IFERROR(VLOOKUP(ROWS($CB$9:CB29),$CA$9:$CB$158,2,0),"")</f>
        <v>Bridge</v>
      </c>
      <c r="CF29" s="36"/>
      <c r="CG29" s="36"/>
      <c r="CH29" s="36"/>
      <c r="CI29" s="67">
        <f>IF(ISNUMBER(SEARCH($B$18,CJ29)),MAX($CI$8:CI28)+1,0)</f>
        <v>21</v>
      </c>
      <c r="CJ29" s="72" t="s">
        <v>48</v>
      </c>
      <c r="CK29" s="36"/>
      <c r="CL29" s="36"/>
      <c r="CM29" s="67" t="str">
        <f>IFERROR(VLOOKUP(ROWS($CJ$9:CJ29),$CI$9:$CJ$158,2,0),"")</f>
        <v>Bridge</v>
      </c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</row>
    <row r="30" spans="1:112" ht="23.25" customHeight="1" x14ac:dyDescent="0.25">
      <c r="A30" s="80" t="s">
        <v>21</v>
      </c>
      <c r="B30" s="80"/>
      <c r="C30" s="43"/>
      <c r="D30" s="80"/>
      <c r="E30" s="80"/>
      <c r="F30" s="80"/>
      <c r="G30" s="80" t="s">
        <v>22</v>
      </c>
      <c r="H30" s="80"/>
      <c r="I30" s="80"/>
      <c r="J30" s="80"/>
      <c r="K30" s="80"/>
      <c r="L30" s="49"/>
      <c r="M30" s="36"/>
      <c r="N30" s="36"/>
      <c r="O30" s="36">
        <f>IF(ISNUMBER(SEARCH($B$9,P30)),MAX($O$8:O29)+1,0)</f>
        <v>22</v>
      </c>
      <c r="P30" s="66" t="s">
        <v>49</v>
      </c>
      <c r="Q30" s="36"/>
      <c r="R30" s="36"/>
      <c r="S30" s="36" t="str">
        <f>IFERROR(VLOOKUP(ROWS($P$9:P30),$O$9:$P$158,2,0),"")</f>
        <v>Cartwheel</v>
      </c>
      <c r="T30" s="36"/>
      <c r="U30" s="36"/>
      <c r="V30" s="36"/>
      <c r="W30" s="36">
        <f>IF(ISNUMBER(SEARCH($B$10,X30)),MAX($W$8:W29)+1,0)</f>
        <v>22</v>
      </c>
      <c r="X30" s="66" t="s">
        <v>49</v>
      </c>
      <c r="Y30" s="36"/>
      <c r="Z30" s="36"/>
      <c r="AA30" s="36" t="str">
        <f>IFERROR(VLOOKUP(ROWS($X$9:X30),$W$9:$X$158,2,0),"")</f>
        <v>Cartwheel</v>
      </c>
      <c r="AB30" s="36"/>
      <c r="AC30" s="36"/>
      <c r="AD30" s="36"/>
      <c r="AE30" s="36">
        <f>IF(ISNUMBER(SEARCH($B$11,AF30)),MAX($AE$8:AE29)+1,0)</f>
        <v>22</v>
      </c>
      <c r="AF30" s="66" t="s">
        <v>49</v>
      </c>
      <c r="AG30" s="36"/>
      <c r="AH30" s="36"/>
      <c r="AI30" s="36" t="str">
        <f>IFERROR(VLOOKUP(ROWS($AF$9:AF30),$AE$9:$AF$158,2,0),"")</f>
        <v>Cartwheel</v>
      </c>
      <c r="AJ30" s="36"/>
      <c r="AK30" s="36"/>
      <c r="AL30" s="36"/>
      <c r="AM30" s="36">
        <f>IF(ISNUMBER(SEARCH($B$12,AN30)),MAX($AM$8:AM29)+1,0)</f>
        <v>22</v>
      </c>
      <c r="AN30" s="66" t="s">
        <v>49</v>
      </c>
      <c r="AO30" s="36"/>
      <c r="AP30" s="36"/>
      <c r="AQ30" s="36" t="str">
        <f>IFERROR(VLOOKUP(ROWS($AN$9:AN30),$AM$9:$AN$158,2,0),"")</f>
        <v>Cartwheel</v>
      </c>
      <c r="AR30" s="36"/>
      <c r="AS30" s="36"/>
      <c r="AT30" s="36"/>
      <c r="AU30" s="67">
        <f>IF(ISNUMBER(SEARCH($B$13,AV30)),MAX($AU$8:AU29)+1,0)</f>
        <v>22</v>
      </c>
      <c r="AV30" s="66" t="s">
        <v>49</v>
      </c>
      <c r="AW30" s="36"/>
      <c r="AX30" s="36"/>
      <c r="AY30" s="67" t="str">
        <f>IFERROR(VLOOKUP(ROWS($AV$9:AV30),$AU$9:$AV$158,2,0),"")</f>
        <v>Cartwheel</v>
      </c>
      <c r="AZ30" s="36"/>
      <c r="BA30" s="36"/>
      <c r="BB30" s="36"/>
      <c r="BC30" s="67">
        <f>IF(ISNUMBER(SEARCH($B$14,BD30)),MAX($BC$8:BC29)+1,0)</f>
        <v>22</v>
      </c>
      <c r="BD30" s="66" t="s">
        <v>49</v>
      </c>
      <c r="BE30" s="36"/>
      <c r="BF30" s="36"/>
      <c r="BG30" s="67" t="str">
        <f>IFERROR(VLOOKUP(ROWS($BD$9:BD30),$BC$9:$BD$158,2,0),"")</f>
        <v>Cartwheel</v>
      </c>
      <c r="BH30" s="36"/>
      <c r="BI30" s="36"/>
      <c r="BJ30" s="36"/>
      <c r="BK30" s="67">
        <f>IF(ISNUMBER(SEARCH($B$15,BL30)),MAX($BK$8:BK29)+1,0)</f>
        <v>22</v>
      </c>
      <c r="BL30" s="66" t="s">
        <v>49</v>
      </c>
      <c r="BM30" s="36"/>
      <c r="BN30" s="36"/>
      <c r="BO30" s="67" t="str">
        <f>IFERROR(VLOOKUP(ROWS($BL$9:BL30),$BK$9:$BL$158,2,0),"")</f>
        <v>Cartwheel</v>
      </c>
      <c r="BP30" s="36"/>
      <c r="BQ30" s="36"/>
      <c r="BR30" s="36"/>
      <c r="BS30" s="67">
        <f>IF(ISNUMBER(SEARCH($B$16,BT30)),MAX($BS$8:BS29)+1,0)</f>
        <v>22</v>
      </c>
      <c r="BT30" s="66" t="s">
        <v>49</v>
      </c>
      <c r="BU30" s="36"/>
      <c r="BV30" s="36"/>
      <c r="BW30" s="67" t="str">
        <f>IFERROR(VLOOKUP(ROWS($BT$9:BT30),$BS$9:$BT$158,2,0),"")</f>
        <v>Cartwheel</v>
      </c>
      <c r="BX30" s="36"/>
      <c r="BY30" s="36"/>
      <c r="BZ30" s="36"/>
      <c r="CA30" s="67">
        <f>IF(ISNUMBER(SEARCH($B$17,CB30)),MAX($CA$8:CA29)+1,0)</f>
        <v>22</v>
      </c>
      <c r="CB30" s="66" t="s">
        <v>49</v>
      </c>
      <c r="CC30" s="36"/>
      <c r="CD30" s="36"/>
      <c r="CE30" s="67" t="str">
        <f>IFERROR(VLOOKUP(ROWS($CB$9:CB30),$CA$9:$CB$158,2,0),"")</f>
        <v>Cartwheel</v>
      </c>
      <c r="CF30" s="36"/>
      <c r="CG30" s="36"/>
      <c r="CH30" s="36"/>
      <c r="CI30" s="67">
        <f>IF(ISNUMBER(SEARCH($B$18,CJ30)),MAX($CI$8:CI29)+1,0)</f>
        <v>22</v>
      </c>
      <c r="CJ30" s="66" t="s">
        <v>49</v>
      </c>
      <c r="CK30" s="36"/>
      <c r="CL30" s="36"/>
      <c r="CM30" s="67" t="str">
        <f>IFERROR(VLOOKUP(ROWS($CJ$9:CJ30),$CI$9:$CJ$158,2,0),"")</f>
        <v>Cartwheel</v>
      </c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</row>
    <row r="31" spans="1:112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f>IF(ISNUMBER(SEARCH($B$9,P31)),MAX($O$8:O30)+1,0)</f>
        <v>23</v>
      </c>
      <c r="P31" s="66" t="s">
        <v>50</v>
      </c>
      <c r="Q31" s="36"/>
      <c r="R31" s="36"/>
      <c r="S31" s="36" t="str">
        <f>IFERROR(VLOOKUP(ROWS($P$9:P31),$O$9:$P$158,2,0),"")</f>
        <v>Handstand return to feet</v>
      </c>
      <c r="T31" s="36"/>
      <c r="U31" s="36"/>
      <c r="V31" s="36"/>
      <c r="W31" s="36">
        <f>IF(ISNUMBER(SEARCH($B$10,X31)),MAX($W$8:W30)+1,0)</f>
        <v>23</v>
      </c>
      <c r="X31" s="66" t="s">
        <v>50</v>
      </c>
      <c r="Y31" s="36"/>
      <c r="Z31" s="36"/>
      <c r="AA31" s="36" t="str">
        <f>IFERROR(VLOOKUP(ROWS($X$9:X31),$W$9:$X$158,2,0),"")</f>
        <v>Handstand return to feet</v>
      </c>
      <c r="AB31" s="36"/>
      <c r="AC31" s="36"/>
      <c r="AD31" s="36"/>
      <c r="AE31" s="36">
        <f>IF(ISNUMBER(SEARCH($B$11,AF31)),MAX($AE$8:AE30)+1,0)</f>
        <v>23</v>
      </c>
      <c r="AF31" s="66" t="s">
        <v>50</v>
      </c>
      <c r="AG31" s="36"/>
      <c r="AH31" s="36"/>
      <c r="AI31" s="36" t="str">
        <f>IFERROR(VLOOKUP(ROWS($AF$9:AF31),$AE$9:$AF$158,2,0),"")</f>
        <v>Handstand return to feet</v>
      </c>
      <c r="AJ31" s="36"/>
      <c r="AK31" s="36"/>
      <c r="AL31" s="36"/>
      <c r="AM31" s="36">
        <f>IF(ISNUMBER(SEARCH($B$12,AN31)),MAX($AM$8:AM30)+1,0)</f>
        <v>23</v>
      </c>
      <c r="AN31" s="66" t="s">
        <v>50</v>
      </c>
      <c r="AO31" s="36"/>
      <c r="AP31" s="36"/>
      <c r="AQ31" s="36" t="str">
        <f>IFERROR(VLOOKUP(ROWS($AN$9:AN31),$AM$9:$AN$158,2,0),"")</f>
        <v>Handstand return to feet</v>
      </c>
      <c r="AR31" s="36"/>
      <c r="AS31" s="36"/>
      <c r="AT31" s="36"/>
      <c r="AU31" s="67">
        <f>IF(ISNUMBER(SEARCH($B$13,AV31)),MAX($AU$8:AU30)+1,0)</f>
        <v>23</v>
      </c>
      <c r="AV31" s="66" t="s">
        <v>50</v>
      </c>
      <c r="AW31" s="36"/>
      <c r="AX31" s="36"/>
      <c r="AY31" s="67" t="str">
        <f>IFERROR(VLOOKUP(ROWS($AV$9:AV31),$AU$9:$AV$158,2,0),"")</f>
        <v>Handstand return to feet</v>
      </c>
      <c r="AZ31" s="36"/>
      <c r="BA31" s="36"/>
      <c r="BB31" s="36"/>
      <c r="BC31" s="67">
        <f>IF(ISNUMBER(SEARCH($B$14,BD31)),MAX($BC$8:BC30)+1,0)</f>
        <v>23</v>
      </c>
      <c r="BD31" s="66" t="s">
        <v>50</v>
      </c>
      <c r="BE31" s="36"/>
      <c r="BF31" s="36"/>
      <c r="BG31" s="67" t="str">
        <f>IFERROR(VLOOKUP(ROWS($BD$9:BD31),$BC$9:$BD$158,2,0),"")</f>
        <v>Handstand return to feet</v>
      </c>
      <c r="BH31" s="36"/>
      <c r="BI31" s="36"/>
      <c r="BJ31" s="36"/>
      <c r="BK31" s="67">
        <f>IF(ISNUMBER(SEARCH($B$15,BL31)),MAX($BK$8:BK30)+1,0)</f>
        <v>23</v>
      </c>
      <c r="BL31" s="66" t="s">
        <v>50</v>
      </c>
      <c r="BM31" s="36"/>
      <c r="BN31" s="36"/>
      <c r="BO31" s="67" t="str">
        <f>IFERROR(VLOOKUP(ROWS($BL$9:BL31),$BK$9:$BL$158,2,0),"")</f>
        <v>Handstand return to feet</v>
      </c>
      <c r="BP31" s="36"/>
      <c r="BQ31" s="36"/>
      <c r="BR31" s="36"/>
      <c r="BS31" s="67">
        <f>IF(ISNUMBER(SEARCH($B$16,BT31)),MAX($BS$8:BS30)+1,0)</f>
        <v>23</v>
      </c>
      <c r="BT31" s="66" t="s">
        <v>50</v>
      </c>
      <c r="BU31" s="36"/>
      <c r="BV31" s="36"/>
      <c r="BW31" s="67" t="str">
        <f>IFERROR(VLOOKUP(ROWS($BT$9:BT31),$BS$9:$BT$158,2,0),"")</f>
        <v>Handstand return to feet</v>
      </c>
      <c r="BX31" s="36"/>
      <c r="BY31" s="36"/>
      <c r="BZ31" s="36"/>
      <c r="CA31" s="67">
        <f>IF(ISNUMBER(SEARCH($B$17,CB31)),MAX($CA$8:CA30)+1,0)</f>
        <v>23</v>
      </c>
      <c r="CB31" s="66" t="s">
        <v>50</v>
      </c>
      <c r="CC31" s="36"/>
      <c r="CD31" s="36"/>
      <c r="CE31" s="67" t="str">
        <f>IFERROR(VLOOKUP(ROWS($CB$9:CB31),$CA$9:$CB$158,2,0),"")</f>
        <v>Handstand return to feet</v>
      </c>
      <c r="CF31" s="36"/>
      <c r="CG31" s="36"/>
      <c r="CH31" s="36"/>
      <c r="CI31" s="67">
        <f>IF(ISNUMBER(SEARCH($B$18,CJ31)),MAX($CI$8:CI30)+1,0)</f>
        <v>23</v>
      </c>
      <c r="CJ31" s="66" t="s">
        <v>50</v>
      </c>
      <c r="CK31" s="36"/>
      <c r="CL31" s="36"/>
      <c r="CM31" s="67" t="str">
        <f>IFERROR(VLOOKUP(ROWS($CJ$9:CJ31),$CI$9:$CJ$158,2,0),"")</f>
        <v>Handstand return to feet</v>
      </c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</row>
    <row r="32" spans="1:112" x14ac:dyDescent="0.25">
      <c r="A32" s="36"/>
      <c r="B32" s="36"/>
      <c r="C32" s="36"/>
      <c r="D32" s="50" t="s">
        <v>33</v>
      </c>
      <c r="E32" s="50" t="s">
        <v>6</v>
      </c>
      <c r="F32" s="50"/>
      <c r="G32" s="36">
        <v>1</v>
      </c>
      <c r="H32" s="36">
        <v>2</v>
      </c>
      <c r="I32" s="36">
        <v>3</v>
      </c>
      <c r="J32" s="36">
        <v>4</v>
      </c>
      <c r="K32" s="51" t="s">
        <v>24</v>
      </c>
      <c r="L32" s="51" t="s">
        <v>210</v>
      </c>
      <c r="M32" s="36"/>
      <c r="N32" s="36"/>
      <c r="O32" s="36">
        <f>IF(ISNUMBER(SEARCH($B$9,P32)),MAX($O$8:O31)+1,0)</f>
        <v>24</v>
      </c>
      <c r="P32" s="71" t="s">
        <v>51</v>
      </c>
      <c r="Q32" s="36"/>
      <c r="R32" s="36"/>
      <c r="S32" s="36" t="str">
        <f>IFERROR(VLOOKUP(ROWS($P$9:P32),$O$9:$P$158,2,0),"")</f>
        <v>Headstand  (leg optional)</v>
      </c>
      <c r="T32" s="36"/>
      <c r="U32" s="36"/>
      <c r="V32" s="36"/>
      <c r="W32" s="36">
        <f>IF(ISNUMBER(SEARCH($B$10,X32)),MAX($W$8:W31)+1,0)</f>
        <v>24</v>
      </c>
      <c r="X32" s="71" t="s">
        <v>51</v>
      </c>
      <c r="Y32" s="36"/>
      <c r="Z32" s="36"/>
      <c r="AA32" s="36" t="str">
        <f>IFERROR(VLOOKUP(ROWS($X$9:X32),$W$9:$X$158,2,0),"")</f>
        <v>Headstand  (leg optional)</v>
      </c>
      <c r="AB32" s="36"/>
      <c r="AC32" s="36"/>
      <c r="AD32" s="36"/>
      <c r="AE32" s="36">
        <f>IF(ISNUMBER(SEARCH($B$11,AF32)),MAX($AE$8:AE31)+1,0)</f>
        <v>24</v>
      </c>
      <c r="AF32" s="71" t="s">
        <v>51</v>
      </c>
      <c r="AG32" s="36"/>
      <c r="AH32" s="36"/>
      <c r="AI32" s="36" t="str">
        <f>IFERROR(VLOOKUP(ROWS($AF$9:AF32),$AE$9:$AF$158,2,0),"")</f>
        <v>Headstand  (leg optional)</v>
      </c>
      <c r="AJ32" s="36"/>
      <c r="AK32" s="36"/>
      <c r="AL32" s="36"/>
      <c r="AM32" s="36">
        <f>IF(ISNUMBER(SEARCH($B$12,AN32)),MAX($AM$8:AM31)+1,0)</f>
        <v>24</v>
      </c>
      <c r="AN32" s="71" t="s">
        <v>51</v>
      </c>
      <c r="AO32" s="36"/>
      <c r="AP32" s="36"/>
      <c r="AQ32" s="36" t="str">
        <f>IFERROR(VLOOKUP(ROWS($AN$9:AN32),$AM$9:$AN$158,2,0),"")</f>
        <v>Headstand  (leg optional)</v>
      </c>
      <c r="AR32" s="36"/>
      <c r="AS32" s="36"/>
      <c r="AT32" s="36"/>
      <c r="AU32" s="67">
        <f>IF(ISNUMBER(SEARCH($B$13,AV32)),MAX($AU$8:AU31)+1,0)</f>
        <v>24</v>
      </c>
      <c r="AV32" s="71" t="s">
        <v>51</v>
      </c>
      <c r="AW32" s="36"/>
      <c r="AX32" s="36"/>
      <c r="AY32" s="67" t="str">
        <f>IFERROR(VLOOKUP(ROWS($AV$9:AV32),$AU$9:$AV$158,2,0),"")</f>
        <v>Headstand  (leg optional)</v>
      </c>
      <c r="AZ32" s="36"/>
      <c r="BA32" s="36"/>
      <c r="BB32" s="36"/>
      <c r="BC32" s="67">
        <f>IF(ISNUMBER(SEARCH($B$14,BD32)),MAX($BC$8:BC31)+1,0)</f>
        <v>24</v>
      </c>
      <c r="BD32" s="71" t="s">
        <v>51</v>
      </c>
      <c r="BE32" s="36"/>
      <c r="BF32" s="36"/>
      <c r="BG32" s="67" t="str">
        <f>IFERROR(VLOOKUP(ROWS($BD$9:BD32),$BC$9:$BD$158,2,0),"")</f>
        <v>Headstand  (leg optional)</v>
      </c>
      <c r="BH32" s="36"/>
      <c r="BI32" s="36"/>
      <c r="BJ32" s="36"/>
      <c r="BK32" s="67">
        <f>IF(ISNUMBER(SEARCH($B$15,BL32)),MAX($BK$8:BK31)+1,0)</f>
        <v>24</v>
      </c>
      <c r="BL32" s="71" t="s">
        <v>51</v>
      </c>
      <c r="BM32" s="36"/>
      <c r="BN32" s="36"/>
      <c r="BO32" s="67" t="str">
        <f>IFERROR(VLOOKUP(ROWS($BL$9:BL32),$BK$9:$BL$158,2,0),"")</f>
        <v>Headstand  (leg optional)</v>
      </c>
      <c r="BP32" s="36"/>
      <c r="BQ32" s="36"/>
      <c r="BR32" s="36"/>
      <c r="BS32" s="67">
        <f>IF(ISNUMBER(SEARCH($B$16,BT32)),MAX($BS$8:BS31)+1,0)</f>
        <v>24</v>
      </c>
      <c r="BT32" s="71" t="s">
        <v>51</v>
      </c>
      <c r="BU32" s="36"/>
      <c r="BV32" s="36"/>
      <c r="BW32" s="67" t="str">
        <f>IFERROR(VLOOKUP(ROWS($BT$9:BT32),$BS$9:$BT$158,2,0),"")</f>
        <v>Headstand  (leg optional)</v>
      </c>
      <c r="BX32" s="36"/>
      <c r="BY32" s="36"/>
      <c r="BZ32" s="36"/>
      <c r="CA32" s="67">
        <f>IF(ISNUMBER(SEARCH($B$17,CB32)),MAX($CA$8:CA31)+1,0)</f>
        <v>24</v>
      </c>
      <c r="CB32" s="71" t="s">
        <v>51</v>
      </c>
      <c r="CC32" s="36"/>
      <c r="CD32" s="36"/>
      <c r="CE32" s="67" t="str">
        <f>IFERROR(VLOOKUP(ROWS($CB$9:CB32),$CA$9:$CB$158,2,0),"")</f>
        <v>Headstand  (leg optional)</v>
      </c>
      <c r="CF32" s="36"/>
      <c r="CG32" s="36"/>
      <c r="CH32" s="36"/>
      <c r="CI32" s="67">
        <f>IF(ISNUMBER(SEARCH($B$18,CJ32)),MAX($CI$8:CI31)+1,0)</f>
        <v>24</v>
      </c>
      <c r="CJ32" s="71" t="s">
        <v>51</v>
      </c>
      <c r="CK32" s="36"/>
      <c r="CL32" s="36"/>
      <c r="CM32" s="67" t="str">
        <f>IFERROR(VLOOKUP(ROWS($CJ$9:CJ32),$CI$9:$CJ$158,2,0),"")</f>
        <v>Headstand  (leg optional)</v>
      </c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spans="1:112" x14ac:dyDescent="0.25">
      <c r="A33" s="36"/>
      <c r="B33" s="36"/>
      <c r="C33" s="36"/>
      <c r="D33" s="52" t="str">
        <f>IF(COUNTIF(DA9:DA18,"Yes")&gt;=4,"Yes","No")</f>
        <v>No</v>
      </c>
      <c r="E33" s="52" t="str">
        <f>IF(COUNTIF(DB9:DB18,"Yes")&gt;=4,"Yes","No")</f>
        <v>No</v>
      </c>
      <c r="F33" s="52"/>
      <c r="G33" s="36" t="str">
        <f>IF(COUNTIF(G9:G18,"X")&gt;=2,IF(COUNTIF(G9:G18,"X")&lt;=4,"Yes","No"),"No")</f>
        <v>No</v>
      </c>
      <c r="H33" s="36" t="str">
        <f t="shared" ref="H33:J33" si="14">IF(COUNTIF(H9:H18,"X")&gt;=2,IF(COUNTIF(H9:H18,"X")&lt;=4,"Yes","No"),"No")</f>
        <v>No</v>
      </c>
      <c r="I33" s="36" t="str">
        <f t="shared" si="14"/>
        <v>No</v>
      </c>
      <c r="J33" s="36" t="str">
        <f t="shared" si="14"/>
        <v>No</v>
      </c>
      <c r="K33" s="51" t="s">
        <v>25</v>
      </c>
      <c r="L33" s="53" t="s">
        <v>210</v>
      </c>
      <c r="M33" s="36"/>
      <c r="N33" s="36"/>
      <c r="O33" s="36">
        <f>IF(ISNUMBER(SEARCH($B$9,P33)),MAX($O$8:O32)+1,0)</f>
        <v>25</v>
      </c>
      <c r="P33" s="74" t="s">
        <v>52</v>
      </c>
      <c r="Q33" s="36"/>
      <c r="R33" s="36"/>
      <c r="S33" s="36" t="str">
        <f>IFERROR(VLOOKUP(ROWS($P$9:P33),$O$9:$P$158,2,0),"")</f>
        <v>Split leap / jump (120° )</v>
      </c>
      <c r="T33" s="36"/>
      <c r="U33" s="36"/>
      <c r="V33" s="36"/>
      <c r="W33" s="36">
        <f>IF(ISNUMBER(SEARCH($B$10,X33)),MAX($W$8:W32)+1,0)</f>
        <v>25</v>
      </c>
      <c r="X33" s="74" t="s">
        <v>52</v>
      </c>
      <c r="Y33" s="36"/>
      <c r="Z33" s="36"/>
      <c r="AA33" s="36" t="str">
        <f>IFERROR(VLOOKUP(ROWS($X$9:X33),$W$9:$X$158,2,0),"")</f>
        <v>Split leap / jump (120° )</v>
      </c>
      <c r="AB33" s="36"/>
      <c r="AC33" s="36"/>
      <c r="AD33" s="36"/>
      <c r="AE33" s="36">
        <f>IF(ISNUMBER(SEARCH($B$11,AF33)),MAX($AE$8:AE32)+1,0)</f>
        <v>25</v>
      </c>
      <c r="AF33" s="74" t="s">
        <v>52</v>
      </c>
      <c r="AG33" s="36"/>
      <c r="AH33" s="36"/>
      <c r="AI33" s="36" t="str">
        <f>IFERROR(VLOOKUP(ROWS($AF$9:AF33),$AE$9:$AF$158,2,0),"")</f>
        <v>Split leap / jump (120° )</v>
      </c>
      <c r="AJ33" s="36"/>
      <c r="AK33" s="36"/>
      <c r="AL33" s="36"/>
      <c r="AM33" s="36">
        <f>IF(ISNUMBER(SEARCH($B$12,AN33)),MAX($AM$8:AM32)+1,0)</f>
        <v>25</v>
      </c>
      <c r="AN33" s="74" t="s">
        <v>52</v>
      </c>
      <c r="AO33" s="36"/>
      <c r="AP33" s="36"/>
      <c r="AQ33" s="36" t="str">
        <f>IFERROR(VLOOKUP(ROWS($AN$9:AN33),$AM$9:$AN$158,2,0),"")</f>
        <v>Split leap / jump (120° )</v>
      </c>
      <c r="AR33" s="36"/>
      <c r="AS33" s="36"/>
      <c r="AT33" s="36"/>
      <c r="AU33" s="67">
        <f>IF(ISNUMBER(SEARCH($B$13,AV33)),MAX($AU$8:AU32)+1,0)</f>
        <v>25</v>
      </c>
      <c r="AV33" s="74" t="s">
        <v>52</v>
      </c>
      <c r="AW33" s="36"/>
      <c r="AX33" s="36"/>
      <c r="AY33" s="67" t="str">
        <f>IFERROR(VLOOKUP(ROWS($AV$9:AV33),$AU$9:$AV$158,2,0),"")</f>
        <v>Split leap / jump (120° )</v>
      </c>
      <c r="AZ33" s="36"/>
      <c r="BA33" s="36"/>
      <c r="BB33" s="36"/>
      <c r="BC33" s="67">
        <f>IF(ISNUMBER(SEARCH($B$14,BD33)),MAX($BC$8:BC32)+1,0)</f>
        <v>25</v>
      </c>
      <c r="BD33" s="74" t="s">
        <v>52</v>
      </c>
      <c r="BE33" s="36"/>
      <c r="BF33" s="36"/>
      <c r="BG33" s="67" t="str">
        <f>IFERROR(VLOOKUP(ROWS($BD$9:BD33),$BC$9:$BD$158,2,0),"")</f>
        <v>Split leap / jump (120° )</v>
      </c>
      <c r="BH33" s="36"/>
      <c r="BI33" s="36"/>
      <c r="BJ33" s="36"/>
      <c r="BK33" s="67">
        <f>IF(ISNUMBER(SEARCH($B$15,BL33)),MAX($BK$8:BK32)+1,0)</f>
        <v>25</v>
      </c>
      <c r="BL33" s="74" t="s">
        <v>52</v>
      </c>
      <c r="BM33" s="36"/>
      <c r="BN33" s="36"/>
      <c r="BO33" s="67" t="str">
        <f>IFERROR(VLOOKUP(ROWS($BL$9:BL33),$BK$9:$BL$158,2,0),"")</f>
        <v>Split leap / jump (120° )</v>
      </c>
      <c r="BP33" s="36"/>
      <c r="BQ33" s="36"/>
      <c r="BR33" s="36"/>
      <c r="BS33" s="67">
        <f>IF(ISNUMBER(SEARCH($B$16,BT33)),MAX($BS$8:BS32)+1,0)</f>
        <v>25</v>
      </c>
      <c r="BT33" s="74" t="s">
        <v>52</v>
      </c>
      <c r="BU33" s="36"/>
      <c r="BV33" s="36"/>
      <c r="BW33" s="67" t="str">
        <f>IFERROR(VLOOKUP(ROWS($BT$9:BT33),$BS$9:$BT$158,2,0),"")</f>
        <v>Split leap / jump (120° )</v>
      </c>
      <c r="BX33" s="36"/>
      <c r="BY33" s="36"/>
      <c r="BZ33" s="36"/>
      <c r="CA33" s="67">
        <f>IF(ISNUMBER(SEARCH($B$17,CB33)),MAX($CA$8:CA32)+1,0)</f>
        <v>25</v>
      </c>
      <c r="CB33" s="74" t="s">
        <v>52</v>
      </c>
      <c r="CC33" s="36"/>
      <c r="CD33" s="36"/>
      <c r="CE33" s="67" t="str">
        <f>IFERROR(VLOOKUP(ROWS($CB$9:CB33),$CA$9:$CB$158,2,0),"")</f>
        <v>Split leap / jump (120° )</v>
      </c>
      <c r="CF33" s="36"/>
      <c r="CG33" s="36"/>
      <c r="CH33" s="36"/>
      <c r="CI33" s="67">
        <f>IF(ISNUMBER(SEARCH($B$18,CJ33)),MAX($CI$8:CI32)+1,0)</f>
        <v>25</v>
      </c>
      <c r="CJ33" s="74" t="s">
        <v>52</v>
      </c>
      <c r="CK33" s="36"/>
      <c r="CL33" s="36"/>
      <c r="CM33" s="67" t="str">
        <f>IFERROR(VLOOKUP(ROWS($CJ$9:CJ33),$CI$9:$CJ$158,2,0),"")</f>
        <v>Split leap / jump (120° )</v>
      </c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</row>
    <row r="34" spans="1:112" x14ac:dyDescent="0.25">
      <c r="A34" s="36"/>
      <c r="B34" s="36"/>
      <c r="C34" s="36"/>
      <c r="D34" s="36"/>
      <c r="E34" s="52"/>
      <c r="F34" s="52"/>
      <c r="G34" s="36"/>
      <c r="H34" s="36"/>
      <c r="I34" s="36"/>
      <c r="J34" s="36"/>
      <c r="K34" s="51" t="s">
        <v>26</v>
      </c>
      <c r="L34" s="54" t="s">
        <v>223</v>
      </c>
      <c r="M34" s="36"/>
      <c r="N34" s="36"/>
      <c r="O34" s="36">
        <f>IF(ISNUMBER(SEARCH($B$9,P34)),MAX($O$8:O33)+1,0)</f>
        <v>26</v>
      </c>
      <c r="P34" s="74" t="s">
        <v>53</v>
      </c>
      <c r="Q34" s="36"/>
      <c r="R34" s="36"/>
      <c r="S34" s="36" t="str">
        <f>IFERROR(VLOOKUP(ROWS($P$9:P34),$O$9:$P$158,2,0),"")</f>
        <v xml:space="preserve">Stag leap or jump </v>
      </c>
      <c r="T34" s="36"/>
      <c r="U34" s="36"/>
      <c r="V34" s="36"/>
      <c r="W34" s="36">
        <f>IF(ISNUMBER(SEARCH($B$10,X34)),MAX($W$8:W33)+1,0)</f>
        <v>26</v>
      </c>
      <c r="X34" s="74" t="s">
        <v>53</v>
      </c>
      <c r="Y34" s="36"/>
      <c r="Z34" s="36"/>
      <c r="AA34" s="36" t="str">
        <f>IFERROR(VLOOKUP(ROWS($X$9:X34),$W$9:$X$158,2,0),"")</f>
        <v xml:space="preserve">Stag leap or jump </v>
      </c>
      <c r="AB34" s="36"/>
      <c r="AC34" s="36"/>
      <c r="AD34" s="36"/>
      <c r="AE34" s="36">
        <f>IF(ISNUMBER(SEARCH($B$11,AF34)),MAX($AE$8:AE33)+1,0)</f>
        <v>26</v>
      </c>
      <c r="AF34" s="74" t="s">
        <v>53</v>
      </c>
      <c r="AG34" s="36"/>
      <c r="AH34" s="36"/>
      <c r="AI34" s="36" t="str">
        <f>IFERROR(VLOOKUP(ROWS($AF$9:AF34),$AE$9:$AF$158,2,0),"")</f>
        <v xml:space="preserve">Stag leap or jump </v>
      </c>
      <c r="AJ34" s="36"/>
      <c r="AK34" s="36"/>
      <c r="AL34" s="36"/>
      <c r="AM34" s="36">
        <f>IF(ISNUMBER(SEARCH($B$12,AN34)),MAX($AM$8:AM33)+1,0)</f>
        <v>26</v>
      </c>
      <c r="AN34" s="74" t="s">
        <v>53</v>
      </c>
      <c r="AO34" s="36"/>
      <c r="AP34" s="36"/>
      <c r="AQ34" s="36" t="str">
        <f>IFERROR(VLOOKUP(ROWS($AN$9:AN34),$AM$9:$AN$158,2,0),"")</f>
        <v xml:space="preserve">Stag leap or jump </v>
      </c>
      <c r="AR34" s="36"/>
      <c r="AS34" s="36"/>
      <c r="AT34" s="36"/>
      <c r="AU34" s="67">
        <f>IF(ISNUMBER(SEARCH($B$13,AV34)),MAX($AU$8:AU33)+1,0)</f>
        <v>26</v>
      </c>
      <c r="AV34" s="74" t="s">
        <v>53</v>
      </c>
      <c r="AW34" s="36"/>
      <c r="AX34" s="36"/>
      <c r="AY34" s="67" t="str">
        <f>IFERROR(VLOOKUP(ROWS($AV$9:AV34),$AU$9:$AV$158,2,0),"")</f>
        <v xml:space="preserve">Stag leap or jump </v>
      </c>
      <c r="AZ34" s="36"/>
      <c r="BA34" s="36"/>
      <c r="BB34" s="36"/>
      <c r="BC34" s="67">
        <f>IF(ISNUMBER(SEARCH($B$14,BD34)),MAX($BC$8:BC33)+1,0)</f>
        <v>26</v>
      </c>
      <c r="BD34" s="74" t="s">
        <v>53</v>
      </c>
      <c r="BE34" s="36"/>
      <c r="BF34" s="36"/>
      <c r="BG34" s="67" t="str">
        <f>IFERROR(VLOOKUP(ROWS($BD$9:BD34),$BC$9:$BD$158,2,0),"")</f>
        <v xml:space="preserve">Stag leap or jump </v>
      </c>
      <c r="BH34" s="36"/>
      <c r="BI34" s="36"/>
      <c r="BJ34" s="36"/>
      <c r="BK34" s="67">
        <f>IF(ISNUMBER(SEARCH($B$15,BL34)),MAX($BK$8:BK33)+1,0)</f>
        <v>26</v>
      </c>
      <c r="BL34" s="74" t="s">
        <v>53</v>
      </c>
      <c r="BM34" s="36"/>
      <c r="BN34" s="36"/>
      <c r="BO34" s="67" t="str">
        <f>IFERROR(VLOOKUP(ROWS($BL$9:BL34),$BK$9:$BL$158,2,0),"")</f>
        <v xml:space="preserve">Stag leap or jump </v>
      </c>
      <c r="BP34" s="36"/>
      <c r="BQ34" s="36"/>
      <c r="BR34" s="36"/>
      <c r="BS34" s="67">
        <f>IF(ISNUMBER(SEARCH($B$16,BT34)),MAX($BS$8:BS33)+1,0)</f>
        <v>26</v>
      </c>
      <c r="BT34" s="74" t="s">
        <v>53</v>
      </c>
      <c r="BU34" s="36"/>
      <c r="BV34" s="36"/>
      <c r="BW34" s="67" t="str">
        <f>IFERROR(VLOOKUP(ROWS($BT$9:BT34),$BS$9:$BT$158,2,0),"")</f>
        <v xml:space="preserve">Stag leap or jump </v>
      </c>
      <c r="BX34" s="36"/>
      <c r="BY34" s="36"/>
      <c r="BZ34" s="36"/>
      <c r="CA34" s="67">
        <f>IF(ISNUMBER(SEARCH($B$17,CB34)),MAX($CA$8:CA33)+1,0)</f>
        <v>26</v>
      </c>
      <c r="CB34" s="74" t="s">
        <v>53</v>
      </c>
      <c r="CC34" s="36"/>
      <c r="CD34" s="36"/>
      <c r="CE34" s="67" t="str">
        <f>IFERROR(VLOOKUP(ROWS($CB$9:CB34),$CA$9:$CB$158,2,0),"")</f>
        <v xml:space="preserve">Stag leap or jump </v>
      </c>
      <c r="CF34" s="36"/>
      <c r="CG34" s="36"/>
      <c r="CH34" s="36"/>
      <c r="CI34" s="67">
        <f>IF(ISNUMBER(SEARCH($B$18,CJ34)),MAX($CI$8:CI33)+1,0)</f>
        <v>26</v>
      </c>
      <c r="CJ34" s="74" t="s">
        <v>53</v>
      </c>
      <c r="CK34" s="36"/>
      <c r="CL34" s="36"/>
      <c r="CM34" s="67" t="str">
        <f>IFERROR(VLOOKUP(ROWS($CJ$9:CJ34),$CI$9:$CJ$158,2,0),"")</f>
        <v xml:space="preserve">Stag leap or jump </v>
      </c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</row>
    <row r="35" spans="1:112" x14ac:dyDescent="0.25">
      <c r="A35" s="36"/>
      <c r="B35" s="36"/>
      <c r="C35" s="36"/>
      <c r="D35" s="79" t="s">
        <v>194</v>
      </c>
      <c r="E35" s="79"/>
      <c r="F35" s="79"/>
      <c r="G35" s="79" t="s">
        <v>194</v>
      </c>
      <c r="H35" s="79"/>
      <c r="I35" s="79"/>
      <c r="J35" s="79"/>
      <c r="K35" s="55"/>
      <c r="L35" s="55" t="str">
        <f ca="1">IF(COUNTIF(CZ9:CZ18,"Yes")=10,IF(COUNTIF(CX9:CX18,"Yes")&gt;=1,"Yes","No"),"No")</f>
        <v>No</v>
      </c>
      <c r="M35" s="36"/>
      <c r="N35" s="36"/>
      <c r="O35" s="36">
        <f>IF(ISNUMBER(SEARCH($B$9,P35)),MAX($O$8:O34)+1,0)</f>
        <v>27</v>
      </c>
      <c r="P35" s="74" t="s">
        <v>54</v>
      </c>
      <c r="Q35" s="36"/>
      <c r="R35" s="36"/>
      <c r="S35" s="36" t="str">
        <f>IFERROR(VLOOKUP(ROWS($P$9:P35),$O$9:$P$158,2,0),"")</f>
        <v>Cat leap</v>
      </c>
      <c r="T35" s="36"/>
      <c r="U35" s="36"/>
      <c r="V35" s="36"/>
      <c r="W35" s="36">
        <f>IF(ISNUMBER(SEARCH($B$10,X35)),MAX($W$8:W34)+1,0)</f>
        <v>27</v>
      </c>
      <c r="X35" s="74" t="s">
        <v>54</v>
      </c>
      <c r="Y35" s="36"/>
      <c r="Z35" s="36"/>
      <c r="AA35" s="36" t="str">
        <f>IFERROR(VLOOKUP(ROWS($X$9:X35),$W$9:$X$158,2,0),"")</f>
        <v>Cat leap</v>
      </c>
      <c r="AB35" s="36"/>
      <c r="AC35" s="36"/>
      <c r="AD35" s="36"/>
      <c r="AE35" s="36">
        <f>IF(ISNUMBER(SEARCH($B$11,AF35)),MAX($AE$8:AE34)+1,0)</f>
        <v>27</v>
      </c>
      <c r="AF35" s="74" t="s">
        <v>54</v>
      </c>
      <c r="AG35" s="36"/>
      <c r="AH35" s="36"/>
      <c r="AI35" s="36" t="str">
        <f>IFERROR(VLOOKUP(ROWS($AF$9:AF35),$AE$9:$AF$158,2,0),"")</f>
        <v>Cat leap</v>
      </c>
      <c r="AJ35" s="36"/>
      <c r="AK35" s="36"/>
      <c r="AL35" s="36"/>
      <c r="AM35" s="36">
        <f>IF(ISNUMBER(SEARCH($B$12,AN35)),MAX($AM$8:AM34)+1,0)</f>
        <v>27</v>
      </c>
      <c r="AN35" s="74" t="s">
        <v>54</v>
      </c>
      <c r="AO35" s="36"/>
      <c r="AP35" s="36"/>
      <c r="AQ35" s="36" t="str">
        <f>IFERROR(VLOOKUP(ROWS($AN$9:AN35),$AM$9:$AN$158,2,0),"")</f>
        <v>Cat leap</v>
      </c>
      <c r="AR35" s="36"/>
      <c r="AS35" s="36"/>
      <c r="AT35" s="36"/>
      <c r="AU35" s="67">
        <f>IF(ISNUMBER(SEARCH($B$13,AV35)),MAX($AU$8:AU34)+1,0)</f>
        <v>27</v>
      </c>
      <c r="AV35" s="74" t="s">
        <v>54</v>
      </c>
      <c r="AW35" s="36"/>
      <c r="AX35" s="36"/>
      <c r="AY35" s="67" t="str">
        <f>IFERROR(VLOOKUP(ROWS($AV$9:AV35),$AU$9:$AV$158,2,0),"")</f>
        <v>Cat leap</v>
      </c>
      <c r="AZ35" s="36"/>
      <c r="BA35" s="36"/>
      <c r="BB35" s="36"/>
      <c r="BC35" s="67">
        <f>IF(ISNUMBER(SEARCH($B$14,BD35)),MAX($BC$8:BC34)+1,0)</f>
        <v>27</v>
      </c>
      <c r="BD35" s="74" t="s">
        <v>54</v>
      </c>
      <c r="BE35" s="36"/>
      <c r="BF35" s="36"/>
      <c r="BG35" s="67" t="str">
        <f>IFERROR(VLOOKUP(ROWS($BD$9:BD35),$BC$9:$BD$158,2,0),"")</f>
        <v>Cat leap</v>
      </c>
      <c r="BH35" s="36"/>
      <c r="BI35" s="36"/>
      <c r="BJ35" s="36"/>
      <c r="BK35" s="67">
        <f>IF(ISNUMBER(SEARCH($B$15,BL35)),MAX($BK$8:BK34)+1,0)</f>
        <v>27</v>
      </c>
      <c r="BL35" s="74" t="s">
        <v>54</v>
      </c>
      <c r="BM35" s="36"/>
      <c r="BN35" s="36"/>
      <c r="BO35" s="67" t="str">
        <f>IFERROR(VLOOKUP(ROWS($BL$9:BL35),$BK$9:$BL$158,2,0),"")</f>
        <v>Cat leap</v>
      </c>
      <c r="BP35" s="36"/>
      <c r="BQ35" s="36"/>
      <c r="BR35" s="36"/>
      <c r="BS35" s="67">
        <f>IF(ISNUMBER(SEARCH($B$16,BT35)),MAX($BS$8:BS34)+1,0)</f>
        <v>27</v>
      </c>
      <c r="BT35" s="74" t="s">
        <v>54</v>
      </c>
      <c r="BU35" s="36"/>
      <c r="BV35" s="36"/>
      <c r="BW35" s="67" t="str">
        <f>IFERROR(VLOOKUP(ROWS($BT$9:BT35),$BS$9:$BT$158,2,0),"")</f>
        <v>Cat leap</v>
      </c>
      <c r="BX35" s="36"/>
      <c r="BY35" s="36"/>
      <c r="BZ35" s="36"/>
      <c r="CA35" s="67">
        <f>IF(ISNUMBER(SEARCH($B$17,CB35)),MAX($CA$8:CA34)+1,0)</f>
        <v>27</v>
      </c>
      <c r="CB35" s="74" t="s">
        <v>54</v>
      </c>
      <c r="CC35" s="36"/>
      <c r="CD35" s="36"/>
      <c r="CE35" s="67" t="str">
        <f>IFERROR(VLOOKUP(ROWS($CB$9:CB35),$CA$9:$CB$158,2,0),"")</f>
        <v>Cat leap</v>
      </c>
      <c r="CF35" s="36"/>
      <c r="CG35" s="36"/>
      <c r="CH35" s="36"/>
      <c r="CI35" s="67">
        <f>IF(ISNUMBER(SEARCH($B$18,CJ35)),MAX($CI$8:CI34)+1,0)</f>
        <v>27</v>
      </c>
      <c r="CJ35" s="74" t="s">
        <v>54</v>
      </c>
      <c r="CK35" s="36"/>
      <c r="CL35" s="36"/>
      <c r="CM35" s="67" t="str">
        <f>IFERROR(VLOOKUP(ROWS($CJ$9:CJ35),$CI$9:$CJ$158,2,0),"")</f>
        <v>Cat leap</v>
      </c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</row>
    <row r="36" spans="1:112" x14ac:dyDescent="0.25">
      <c r="A36" s="36"/>
      <c r="B36" s="36"/>
      <c r="C36" s="36"/>
      <c r="D36" s="79" t="str">
        <f>IF(COUNTIF(D33:E33,"Yes")=2,"Yes","No")</f>
        <v>No</v>
      </c>
      <c r="E36" s="79"/>
      <c r="F36" s="79"/>
      <c r="G36" s="79" t="str">
        <f>IF(COUNTIF(G33:J33,"Yes")=4,"Yes","No")</f>
        <v>No</v>
      </c>
      <c r="H36" s="79"/>
      <c r="I36" s="79"/>
      <c r="J36" s="79"/>
      <c r="K36" s="56" t="s">
        <v>195</v>
      </c>
      <c r="L36" s="55"/>
      <c r="M36" s="36"/>
      <c r="N36" s="36"/>
      <c r="O36" s="36">
        <f>IF(ISNUMBER(SEARCH($B$9,P36)),MAX($O$8:O35)+1,0)</f>
        <v>28</v>
      </c>
      <c r="P36" s="74" t="s">
        <v>55</v>
      </c>
      <c r="Q36" s="36"/>
      <c r="R36" s="36"/>
      <c r="S36" s="36" t="str">
        <f>IFERROR(VLOOKUP(ROWS($P$9:P36),$O$9:$P$158,2,0),"")</f>
        <v xml:space="preserve">Jump full turn </v>
      </c>
      <c r="T36" s="36"/>
      <c r="U36" s="36"/>
      <c r="V36" s="36"/>
      <c r="W36" s="36">
        <f>IF(ISNUMBER(SEARCH($B$10,X36)),MAX($W$8:W35)+1,0)</f>
        <v>28</v>
      </c>
      <c r="X36" s="74" t="s">
        <v>55</v>
      </c>
      <c r="Y36" s="36"/>
      <c r="Z36" s="36"/>
      <c r="AA36" s="36" t="str">
        <f>IFERROR(VLOOKUP(ROWS($X$9:X36),$W$9:$X$158,2,0),"")</f>
        <v xml:space="preserve">Jump full turn </v>
      </c>
      <c r="AB36" s="36"/>
      <c r="AC36" s="36"/>
      <c r="AD36" s="36"/>
      <c r="AE36" s="36">
        <f>IF(ISNUMBER(SEARCH($B$11,AF36)),MAX($AE$8:AE35)+1,0)</f>
        <v>28</v>
      </c>
      <c r="AF36" s="74" t="s">
        <v>55</v>
      </c>
      <c r="AG36" s="36"/>
      <c r="AH36" s="36"/>
      <c r="AI36" s="36" t="str">
        <f>IFERROR(VLOOKUP(ROWS($AF$9:AF36),$AE$9:$AF$158,2,0),"")</f>
        <v xml:space="preserve">Jump full turn </v>
      </c>
      <c r="AJ36" s="36"/>
      <c r="AK36" s="36"/>
      <c r="AL36" s="36"/>
      <c r="AM36" s="36">
        <f>IF(ISNUMBER(SEARCH($B$12,AN36)),MAX($AM$8:AM35)+1,0)</f>
        <v>28</v>
      </c>
      <c r="AN36" s="74" t="s">
        <v>55</v>
      </c>
      <c r="AO36" s="36"/>
      <c r="AP36" s="36"/>
      <c r="AQ36" s="36" t="str">
        <f>IFERROR(VLOOKUP(ROWS($AN$9:AN36),$AM$9:$AN$158,2,0),"")</f>
        <v xml:space="preserve">Jump full turn </v>
      </c>
      <c r="AR36" s="36"/>
      <c r="AS36" s="36"/>
      <c r="AT36" s="36"/>
      <c r="AU36" s="67">
        <f>IF(ISNUMBER(SEARCH($B$13,AV36)),MAX($AU$8:AU35)+1,0)</f>
        <v>28</v>
      </c>
      <c r="AV36" s="74" t="s">
        <v>55</v>
      </c>
      <c r="AW36" s="36"/>
      <c r="AX36" s="36"/>
      <c r="AY36" s="67" t="str">
        <f>IFERROR(VLOOKUP(ROWS($AV$9:AV36),$AU$9:$AV$158,2,0),"")</f>
        <v xml:space="preserve">Jump full turn </v>
      </c>
      <c r="AZ36" s="36"/>
      <c r="BA36" s="36"/>
      <c r="BB36" s="36"/>
      <c r="BC36" s="67">
        <f>IF(ISNUMBER(SEARCH($B$14,BD36)),MAX($BC$8:BC35)+1,0)</f>
        <v>28</v>
      </c>
      <c r="BD36" s="74" t="s">
        <v>55</v>
      </c>
      <c r="BE36" s="36"/>
      <c r="BF36" s="36"/>
      <c r="BG36" s="67" t="str">
        <f>IFERROR(VLOOKUP(ROWS($BD$9:BD36),$BC$9:$BD$158,2,0),"")</f>
        <v xml:space="preserve">Jump full turn </v>
      </c>
      <c r="BH36" s="36"/>
      <c r="BI36" s="36"/>
      <c r="BJ36" s="36"/>
      <c r="BK36" s="67">
        <f>IF(ISNUMBER(SEARCH($B$15,BL36)),MAX($BK$8:BK35)+1,0)</f>
        <v>28</v>
      </c>
      <c r="BL36" s="74" t="s">
        <v>55</v>
      </c>
      <c r="BM36" s="36"/>
      <c r="BN36" s="36"/>
      <c r="BO36" s="67" t="str">
        <f>IFERROR(VLOOKUP(ROWS($BL$9:BL36),$BK$9:$BL$158,2,0),"")</f>
        <v xml:space="preserve">Jump full turn </v>
      </c>
      <c r="BP36" s="36"/>
      <c r="BQ36" s="36"/>
      <c r="BR36" s="36"/>
      <c r="BS36" s="67">
        <f>IF(ISNUMBER(SEARCH($B$16,BT36)),MAX($BS$8:BS35)+1,0)</f>
        <v>28</v>
      </c>
      <c r="BT36" s="74" t="s">
        <v>55</v>
      </c>
      <c r="BU36" s="36"/>
      <c r="BV36" s="36"/>
      <c r="BW36" s="67" t="str">
        <f>IFERROR(VLOOKUP(ROWS($BT$9:BT36),$BS$9:$BT$158,2,0),"")</f>
        <v xml:space="preserve">Jump full turn </v>
      </c>
      <c r="BX36" s="36"/>
      <c r="BY36" s="36"/>
      <c r="BZ36" s="36"/>
      <c r="CA36" s="67">
        <f>IF(ISNUMBER(SEARCH($B$17,CB36)),MAX($CA$8:CA35)+1,0)</f>
        <v>28</v>
      </c>
      <c r="CB36" s="74" t="s">
        <v>55</v>
      </c>
      <c r="CC36" s="36"/>
      <c r="CD36" s="36"/>
      <c r="CE36" s="67" t="str">
        <f>IFERROR(VLOOKUP(ROWS($CB$9:CB36),$CA$9:$CB$158,2,0),"")</f>
        <v xml:space="preserve">Jump full turn </v>
      </c>
      <c r="CF36" s="36"/>
      <c r="CG36" s="36"/>
      <c r="CH36" s="36"/>
      <c r="CI36" s="67">
        <f>IF(ISNUMBER(SEARCH($B$18,CJ36)),MAX($CI$8:CI35)+1,0)</f>
        <v>28</v>
      </c>
      <c r="CJ36" s="74" t="s">
        <v>55</v>
      </c>
      <c r="CK36" s="36"/>
      <c r="CL36" s="36"/>
      <c r="CM36" s="67" t="str">
        <f>IFERROR(VLOOKUP(ROWS($CJ$9:CJ36),$CI$9:$CJ$158,2,0),"")</f>
        <v xml:space="preserve">Jump full turn </v>
      </c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</row>
    <row r="37" spans="1:112" x14ac:dyDescent="0.25">
      <c r="A37" s="36"/>
      <c r="B37" s="36"/>
      <c r="C37" s="36"/>
      <c r="D37" s="36"/>
      <c r="E37" s="52"/>
      <c r="F37" s="52"/>
      <c r="G37" s="36"/>
      <c r="H37" s="36"/>
      <c r="I37" s="36"/>
      <c r="J37" s="36"/>
      <c r="K37" s="57" t="s">
        <v>219</v>
      </c>
      <c r="L37" s="58" t="s">
        <v>226</v>
      </c>
      <c r="M37" s="36"/>
      <c r="N37" s="36"/>
      <c r="O37" s="36">
        <f>IF(ISNUMBER(SEARCH($B$9,P37)),MAX($O$8:O36)+1,0)</f>
        <v>29</v>
      </c>
      <c r="P37" s="74" t="s">
        <v>56</v>
      </c>
      <c r="Q37" s="36"/>
      <c r="R37" s="36"/>
      <c r="S37" s="36" t="str">
        <f>IFERROR(VLOOKUP(ROWS($P$9:P37),$O$9:$P$158,2,0),"")</f>
        <v xml:space="preserve">Scissor jump </v>
      </c>
      <c r="T37" s="36"/>
      <c r="U37" s="36"/>
      <c r="V37" s="36"/>
      <c r="W37" s="36">
        <f>IF(ISNUMBER(SEARCH($B$10,X37)),MAX($W$8:W36)+1,0)</f>
        <v>29</v>
      </c>
      <c r="X37" s="74" t="s">
        <v>56</v>
      </c>
      <c r="Y37" s="36"/>
      <c r="Z37" s="36"/>
      <c r="AA37" s="36" t="str">
        <f>IFERROR(VLOOKUP(ROWS($X$9:X37),$W$9:$X$158,2,0),"")</f>
        <v xml:space="preserve">Scissor jump </v>
      </c>
      <c r="AB37" s="36"/>
      <c r="AC37" s="36"/>
      <c r="AD37" s="36"/>
      <c r="AE37" s="36">
        <f>IF(ISNUMBER(SEARCH($B$11,AF37)),MAX($AE$8:AE36)+1,0)</f>
        <v>29</v>
      </c>
      <c r="AF37" s="74" t="s">
        <v>56</v>
      </c>
      <c r="AG37" s="36"/>
      <c r="AH37" s="36"/>
      <c r="AI37" s="36" t="str">
        <f>IFERROR(VLOOKUP(ROWS($AF$9:AF37),$AE$9:$AF$158,2,0),"")</f>
        <v xml:space="preserve">Scissor jump </v>
      </c>
      <c r="AJ37" s="36"/>
      <c r="AK37" s="36"/>
      <c r="AL37" s="36"/>
      <c r="AM37" s="36">
        <f>IF(ISNUMBER(SEARCH($B$12,AN37)),MAX($AM$8:AM36)+1,0)</f>
        <v>29</v>
      </c>
      <c r="AN37" s="74" t="s">
        <v>56</v>
      </c>
      <c r="AO37" s="36"/>
      <c r="AP37" s="36"/>
      <c r="AQ37" s="36" t="str">
        <f>IFERROR(VLOOKUP(ROWS($AN$9:AN37),$AM$9:$AN$158,2,0),"")</f>
        <v xml:space="preserve">Scissor jump </v>
      </c>
      <c r="AR37" s="36"/>
      <c r="AS37" s="36"/>
      <c r="AT37" s="36"/>
      <c r="AU37" s="67">
        <f>IF(ISNUMBER(SEARCH($B$13,AV37)),MAX($AU$8:AU36)+1,0)</f>
        <v>29</v>
      </c>
      <c r="AV37" s="74" t="s">
        <v>56</v>
      </c>
      <c r="AW37" s="36"/>
      <c r="AX37" s="36"/>
      <c r="AY37" s="67" t="str">
        <f>IFERROR(VLOOKUP(ROWS($AV$9:AV37),$AU$9:$AV$158,2,0),"")</f>
        <v xml:space="preserve">Scissor jump </v>
      </c>
      <c r="AZ37" s="36"/>
      <c r="BA37" s="36"/>
      <c r="BB37" s="36"/>
      <c r="BC37" s="67">
        <f>IF(ISNUMBER(SEARCH($B$14,BD37)),MAX($BC$8:BC36)+1,0)</f>
        <v>29</v>
      </c>
      <c r="BD37" s="74" t="s">
        <v>56</v>
      </c>
      <c r="BE37" s="36"/>
      <c r="BF37" s="36"/>
      <c r="BG37" s="67" t="str">
        <f>IFERROR(VLOOKUP(ROWS($BD$9:BD37),$BC$9:$BD$158,2,0),"")</f>
        <v xml:space="preserve">Scissor jump </v>
      </c>
      <c r="BH37" s="36"/>
      <c r="BI37" s="36"/>
      <c r="BJ37" s="36"/>
      <c r="BK37" s="67">
        <f>IF(ISNUMBER(SEARCH($B$15,BL37)),MAX($BK$8:BK36)+1,0)</f>
        <v>29</v>
      </c>
      <c r="BL37" s="74" t="s">
        <v>56</v>
      </c>
      <c r="BM37" s="36"/>
      <c r="BN37" s="36"/>
      <c r="BO37" s="67" t="str">
        <f>IFERROR(VLOOKUP(ROWS($BL$9:BL37),$BK$9:$BL$158,2,0),"")</f>
        <v xml:space="preserve">Scissor jump </v>
      </c>
      <c r="BP37" s="36"/>
      <c r="BQ37" s="36"/>
      <c r="BR37" s="36"/>
      <c r="BS37" s="67">
        <f>IF(ISNUMBER(SEARCH($B$16,BT37)),MAX($BS$8:BS36)+1,0)</f>
        <v>29</v>
      </c>
      <c r="BT37" s="74" t="s">
        <v>56</v>
      </c>
      <c r="BU37" s="36"/>
      <c r="BV37" s="36"/>
      <c r="BW37" s="67" t="str">
        <f>IFERROR(VLOOKUP(ROWS($BT$9:BT37),$BS$9:$BT$158,2,0),"")</f>
        <v xml:space="preserve">Scissor jump </v>
      </c>
      <c r="BX37" s="36"/>
      <c r="BY37" s="36"/>
      <c r="BZ37" s="36"/>
      <c r="CA37" s="67">
        <f>IF(ISNUMBER(SEARCH($B$17,CB37)),MAX($CA$8:CA36)+1,0)</f>
        <v>29</v>
      </c>
      <c r="CB37" s="74" t="s">
        <v>56</v>
      </c>
      <c r="CC37" s="36"/>
      <c r="CD37" s="36"/>
      <c r="CE37" s="67" t="str">
        <f>IFERROR(VLOOKUP(ROWS($CB$9:CB37),$CA$9:$CB$158,2,0),"")</f>
        <v xml:space="preserve">Scissor jump </v>
      </c>
      <c r="CF37" s="36"/>
      <c r="CG37" s="36"/>
      <c r="CH37" s="36"/>
      <c r="CI37" s="67">
        <f>IF(ISNUMBER(SEARCH($B$18,CJ37)),MAX($CI$8:CI36)+1,0)</f>
        <v>29</v>
      </c>
      <c r="CJ37" s="74" t="s">
        <v>56</v>
      </c>
      <c r="CK37" s="36"/>
      <c r="CL37" s="36"/>
      <c r="CM37" s="67" t="str">
        <f>IFERROR(VLOOKUP(ROWS($CJ$9:CJ37),$CI$9:$CJ$158,2,0),"")</f>
        <v xml:space="preserve">Scissor jump </v>
      </c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</row>
    <row r="38" spans="1:112" x14ac:dyDescent="0.25">
      <c r="A38" s="36"/>
      <c r="B38" s="36"/>
      <c r="C38" s="36"/>
      <c r="D38" s="36"/>
      <c r="E38" s="52"/>
      <c r="F38" s="52"/>
      <c r="G38" s="36"/>
      <c r="H38" s="36"/>
      <c r="I38" s="36"/>
      <c r="J38" s="36"/>
      <c r="K38" s="57" t="s">
        <v>198</v>
      </c>
      <c r="L38" s="55" t="str">
        <f ca="1">IF(COUNTIF(CZ9:CZ18,"Yes")=10,IF(COUNTIF(CX9:CX18,"Yes")=2,IF(CY19="Yes","Yes","No"),"No"),"No")</f>
        <v>No</v>
      </c>
      <c r="M38" s="36"/>
      <c r="N38" s="36"/>
      <c r="O38" s="36">
        <f>IF(ISNUMBER(SEARCH($B$9,P38)),MAX($O$8:O37)+1,0)</f>
        <v>30</v>
      </c>
      <c r="P38" s="74" t="s">
        <v>57</v>
      </c>
      <c r="Q38" s="36"/>
      <c r="R38" s="36"/>
      <c r="S38" s="36" t="str">
        <f>IFERROR(VLOOKUP(ROWS($P$9:P38),$O$9:$P$158,2,0),"")</f>
        <v>W jump</v>
      </c>
      <c r="T38" s="36"/>
      <c r="U38" s="36"/>
      <c r="V38" s="36"/>
      <c r="W38" s="36">
        <f>IF(ISNUMBER(SEARCH($B$10,X38)),MAX($W$8:W37)+1,0)</f>
        <v>30</v>
      </c>
      <c r="X38" s="74" t="s">
        <v>57</v>
      </c>
      <c r="Y38" s="36"/>
      <c r="Z38" s="36"/>
      <c r="AA38" s="36" t="str">
        <f>IFERROR(VLOOKUP(ROWS($X$9:X38),$W$9:$X$158,2,0),"")</f>
        <v>W jump</v>
      </c>
      <c r="AB38" s="36"/>
      <c r="AC38" s="36"/>
      <c r="AD38" s="36"/>
      <c r="AE38" s="36">
        <f>IF(ISNUMBER(SEARCH($B$11,AF38)),MAX($AE$8:AE37)+1,0)</f>
        <v>30</v>
      </c>
      <c r="AF38" s="74" t="s">
        <v>57</v>
      </c>
      <c r="AG38" s="36"/>
      <c r="AH38" s="36"/>
      <c r="AI38" s="36" t="str">
        <f>IFERROR(VLOOKUP(ROWS($AF$9:AF38),$AE$9:$AF$158,2,0),"")</f>
        <v>W jump</v>
      </c>
      <c r="AJ38" s="36"/>
      <c r="AK38" s="36"/>
      <c r="AL38" s="36"/>
      <c r="AM38" s="36">
        <f>IF(ISNUMBER(SEARCH($B$12,AN38)),MAX($AM$8:AM37)+1,0)</f>
        <v>30</v>
      </c>
      <c r="AN38" s="74" t="s">
        <v>57</v>
      </c>
      <c r="AO38" s="36"/>
      <c r="AP38" s="36"/>
      <c r="AQ38" s="36" t="str">
        <f>IFERROR(VLOOKUP(ROWS($AN$9:AN38),$AM$9:$AN$158,2,0),"")</f>
        <v>W jump</v>
      </c>
      <c r="AR38" s="36"/>
      <c r="AS38" s="36"/>
      <c r="AT38" s="36"/>
      <c r="AU38" s="67">
        <f>IF(ISNUMBER(SEARCH($B$13,AV38)),MAX($AU$8:AU37)+1,0)</f>
        <v>30</v>
      </c>
      <c r="AV38" s="74" t="s">
        <v>57</v>
      </c>
      <c r="AW38" s="36"/>
      <c r="AX38" s="36"/>
      <c r="AY38" s="67" t="str">
        <f>IFERROR(VLOOKUP(ROWS($AV$9:AV38),$AU$9:$AV$158,2,0),"")</f>
        <v>W jump</v>
      </c>
      <c r="AZ38" s="36"/>
      <c r="BA38" s="36"/>
      <c r="BB38" s="36"/>
      <c r="BC38" s="67">
        <f>IF(ISNUMBER(SEARCH($B$14,BD38)),MAX($BC$8:BC37)+1,0)</f>
        <v>30</v>
      </c>
      <c r="BD38" s="74" t="s">
        <v>57</v>
      </c>
      <c r="BE38" s="36"/>
      <c r="BF38" s="36"/>
      <c r="BG38" s="67" t="str">
        <f>IFERROR(VLOOKUP(ROWS($BD$9:BD38),$BC$9:$BD$158,2,0),"")</f>
        <v>W jump</v>
      </c>
      <c r="BH38" s="36"/>
      <c r="BI38" s="36"/>
      <c r="BJ38" s="36"/>
      <c r="BK38" s="67">
        <f>IF(ISNUMBER(SEARCH($B$15,BL38)),MAX($BK$8:BK37)+1,0)</f>
        <v>30</v>
      </c>
      <c r="BL38" s="74" t="s">
        <v>57</v>
      </c>
      <c r="BM38" s="36"/>
      <c r="BN38" s="36"/>
      <c r="BO38" s="67" t="str">
        <f>IFERROR(VLOOKUP(ROWS($BL$9:BL38),$BK$9:$BL$158,2,0),"")</f>
        <v>W jump</v>
      </c>
      <c r="BP38" s="36"/>
      <c r="BQ38" s="36"/>
      <c r="BR38" s="36"/>
      <c r="BS38" s="67">
        <f>IF(ISNUMBER(SEARCH($B$16,BT38)),MAX($BS$8:BS37)+1,0)</f>
        <v>30</v>
      </c>
      <c r="BT38" s="74" t="s">
        <v>57</v>
      </c>
      <c r="BU38" s="36"/>
      <c r="BV38" s="36"/>
      <c r="BW38" s="67" t="str">
        <f>IFERROR(VLOOKUP(ROWS($BT$9:BT38),$BS$9:$BT$158,2,0),"")</f>
        <v>W jump</v>
      </c>
      <c r="BX38" s="36"/>
      <c r="BY38" s="36"/>
      <c r="BZ38" s="36"/>
      <c r="CA38" s="67">
        <f>IF(ISNUMBER(SEARCH($B$17,CB38)),MAX($CA$8:CA37)+1,0)</f>
        <v>30</v>
      </c>
      <c r="CB38" s="74" t="s">
        <v>57</v>
      </c>
      <c r="CC38" s="36"/>
      <c r="CD38" s="36"/>
      <c r="CE38" s="67" t="str">
        <f>IFERROR(VLOOKUP(ROWS($CB$9:CB38),$CA$9:$CB$158,2,0),"")</f>
        <v>W jump</v>
      </c>
      <c r="CF38" s="36"/>
      <c r="CG38" s="36"/>
      <c r="CH38" s="36"/>
      <c r="CI38" s="67">
        <f>IF(ISNUMBER(SEARCH($B$18,CJ38)),MAX($CI$8:CI37)+1,0)</f>
        <v>30</v>
      </c>
      <c r="CJ38" s="74" t="s">
        <v>57</v>
      </c>
      <c r="CK38" s="36"/>
      <c r="CL38" s="36"/>
      <c r="CM38" s="67" t="str">
        <f>IFERROR(VLOOKUP(ROWS($CJ$9:CJ38),$CI$9:$CJ$158,2,0),"")</f>
        <v>W jump</v>
      </c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</row>
    <row r="39" spans="1:112" x14ac:dyDescent="0.25">
      <c r="A39" s="36"/>
      <c r="B39" s="36"/>
      <c r="C39" s="36"/>
      <c r="D39" s="36"/>
      <c r="E39" s="52"/>
      <c r="F39" s="52"/>
      <c r="G39" s="36"/>
      <c r="H39" s="36"/>
      <c r="I39" s="36"/>
      <c r="J39" s="36"/>
      <c r="K39" s="57" t="s">
        <v>209</v>
      </c>
      <c r="L39" s="55"/>
      <c r="M39" s="36"/>
      <c r="N39" s="36"/>
      <c r="O39" s="36">
        <f>IF(ISNUMBER(SEARCH($B$9,P39)),MAX($O$8:O38)+1,0)</f>
        <v>31</v>
      </c>
      <c r="P39" s="75" t="s">
        <v>58</v>
      </c>
      <c r="Q39" s="36"/>
      <c r="R39" s="36"/>
      <c r="S39" s="36" t="str">
        <f>IFERROR(VLOOKUP(ROWS($P$9:P39),$O$9:$P$158,2,0),"")</f>
        <v>Arabesque</v>
      </c>
      <c r="T39" s="36"/>
      <c r="U39" s="36"/>
      <c r="V39" s="36"/>
      <c r="W39" s="36">
        <f>IF(ISNUMBER(SEARCH($B$10,X39)),MAX($W$8:W38)+1,0)</f>
        <v>31</v>
      </c>
      <c r="X39" s="75" t="s">
        <v>58</v>
      </c>
      <c r="Y39" s="36"/>
      <c r="Z39" s="36"/>
      <c r="AA39" s="36" t="str">
        <f>IFERROR(VLOOKUP(ROWS($X$9:X39),$W$9:$X$158,2,0),"")</f>
        <v>Arabesque</v>
      </c>
      <c r="AB39" s="36"/>
      <c r="AC39" s="36"/>
      <c r="AD39" s="36"/>
      <c r="AE39" s="36">
        <f>IF(ISNUMBER(SEARCH($B$11,AF39)),MAX($AE$8:AE38)+1,0)</f>
        <v>31</v>
      </c>
      <c r="AF39" s="75" t="s">
        <v>58</v>
      </c>
      <c r="AG39" s="36"/>
      <c r="AH39" s="36"/>
      <c r="AI39" s="36" t="str">
        <f>IFERROR(VLOOKUP(ROWS($AF$9:AF39),$AE$9:$AF$158,2,0),"")</f>
        <v>Arabesque</v>
      </c>
      <c r="AJ39" s="36"/>
      <c r="AK39" s="36"/>
      <c r="AL39" s="36"/>
      <c r="AM39" s="36">
        <f>IF(ISNUMBER(SEARCH($B$12,AN39)),MAX($AM$8:AM38)+1,0)</f>
        <v>31</v>
      </c>
      <c r="AN39" s="75" t="s">
        <v>58</v>
      </c>
      <c r="AO39" s="36"/>
      <c r="AP39" s="36"/>
      <c r="AQ39" s="36" t="str">
        <f>IFERROR(VLOOKUP(ROWS($AN$9:AN39),$AM$9:$AN$158,2,0),"")</f>
        <v>Arabesque</v>
      </c>
      <c r="AR39" s="36"/>
      <c r="AS39" s="36"/>
      <c r="AT39" s="36"/>
      <c r="AU39" s="67">
        <f>IF(ISNUMBER(SEARCH($B$13,AV39)),MAX($AU$8:AU38)+1,0)</f>
        <v>31</v>
      </c>
      <c r="AV39" s="75" t="s">
        <v>58</v>
      </c>
      <c r="AW39" s="36"/>
      <c r="AX39" s="36"/>
      <c r="AY39" s="67" t="str">
        <f>IFERROR(VLOOKUP(ROWS($AV$9:AV39),$AU$9:$AV$158,2,0),"")</f>
        <v>Arabesque</v>
      </c>
      <c r="AZ39" s="36"/>
      <c r="BA39" s="36"/>
      <c r="BB39" s="36"/>
      <c r="BC39" s="67">
        <f>IF(ISNUMBER(SEARCH($B$14,BD39)),MAX($BC$8:BC38)+1,0)</f>
        <v>31</v>
      </c>
      <c r="BD39" s="75" t="s">
        <v>58</v>
      </c>
      <c r="BE39" s="36"/>
      <c r="BF39" s="36"/>
      <c r="BG39" s="67" t="str">
        <f>IFERROR(VLOOKUP(ROWS($BD$9:BD39),$BC$9:$BD$158,2,0),"")</f>
        <v>Arabesque</v>
      </c>
      <c r="BH39" s="36"/>
      <c r="BI39" s="36"/>
      <c r="BJ39" s="36"/>
      <c r="BK39" s="67">
        <f>IF(ISNUMBER(SEARCH($B$15,BL39)),MAX($BK$8:BK38)+1,0)</f>
        <v>31</v>
      </c>
      <c r="BL39" s="75" t="s">
        <v>58</v>
      </c>
      <c r="BM39" s="36"/>
      <c r="BN39" s="36"/>
      <c r="BO39" s="67" t="str">
        <f>IFERROR(VLOOKUP(ROWS($BL$9:BL39),$BK$9:$BL$158,2,0),"")</f>
        <v>Arabesque</v>
      </c>
      <c r="BP39" s="36"/>
      <c r="BQ39" s="36"/>
      <c r="BR39" s="36"/>
      <c r="BS39" s="67">
        <f>IF(ISNUMBER(SEARCH($B$16,BT39)),MAX($BS$8:BS38)+1,0)</f>
        <v>31</v>
      </c>
      <c r="BT39" s="75" t="s">
        <v>58</v>
      </c>
      <c r="BU39" s="36"/>
      <c r="BV39" s="36"/>
      <c r="BW39" s="67" t="str">
        <f>IFERROR(VLOOKUP(ROWS($BT$9:BT39),$BS$9:$BT$158,2,0),"")</f>
        <v>Arabesque</v>
      </c>
      <c r="BX39" s="36"/>
      <c r="BY39" s="36"/>
      <c r="BZ39" s="36"/>
      <c r="CA39" s="67">
        <f>IF(ISNUMBER(SEARCH($B$17,CB39)),MAX($CA$8:CA38)+1,0)</f>
        <v>31</v>
      </c>
      <c r="CB39" s="75" t="s">
        <v>58</v>
      </c>
      <c r="CC39" s="36"/>
      <c r="CD39" s="36"/>
      <c r="CE39" s="67" t="str">
        <f>IFERROR(VLOOKUP(ROWS($CB$9:CB39),$CA$9:$CB$158,2,0),"")</f>
        <v>Arabesque</v>
      </c>
      <c r="CF39" s="36"/>
      <c r="CG39" s="36"/>
      <c r="CH39" s="36"/>
      <c r="CI39" s="67">
        <f>IF(ISNUMBER(SEARCH($B$18,CJ39)),MAX($CI$8:CI38)+1,0)</f>
        <v>31</v>
      </c>
      <c r="CJ39" s="75" t="s">
        <v>58</v>
      </c>
      <c r="CK39" s="36"/>
      <c r="CL39" s="36"/>
      <c r="CM39" s="67" t="str">
        <f>IFERROR(VLOOKUP(ROWS($CJ$9:CJ39),$CI$9:$CJ$158,2,0),"")</f>
        <v>Arabesque</v>
      </c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</row>
    <row r="40" spans="1:112" x14ac:dyDescent="0.25">
      <c r="A40" s="36"/>
      <c r="B40" s="36"/>
      <c r="C40" s="36"/>
      <c r="D40" s="52"/>
      <c r="E40" s="52"/>
      <c r="F40" s="52"/>
      <c r="G40" s="36"/>
      <c r="H40" s="36"/>
      <c r="I40" s="36"/>
      <c r="J40" s="36"/>
      <c r="K40" s="59" t="s">
        <v>204</v>
      </c>
      <c r="L40" s="58" t="s">
        <v>202</v>
      </c>
      <c r="M40" s="36"/>
      <c r="N40" s="36"/>
      <c r="O40" s="36">
        <f>IF(ISNUMBER(SEARCH($B$9,P40)),MAX($O$8:O39)+1,0)</f>
        <v>32</v>
      </c>
      <c r="P40" s="74" t="s">
        <v>59</v>
      </c>
      <c r="Q40" s="36"/>
      <c r="R40" s="36"/>
      <c r="S40" s="36" t="str">
        <f>IFERROR(VLOOKUP(ROWS($P$9:P40),$O$9:$P$158,2,0),"")</f>
        <v>Japana (flat back, chest to floor)</v>
      </c>
      <c r="T40" s="36"/>
      <c r="U40" s="36"/>
      <c r="V40" s="36"/>
      <c r="W40" s="36">
        <f>IF(ISNUMBER(SEARCH($B$10,X40)),MAX($W$8:W39)+1,0)</f>
        <v>32</v>
      </c>
      <c r="X40" s="74" t="s">
        <v>59</v>
      </c>
      <c r="Y40" s="36"/>
      <c r="Z40" s="36"/>
      <c r="AA40" s="36" t="str">
        <f>IFERROR(VLOOKUP(ROWS($X$9:X40),$W$9:$X$158,2,0),"")</f>
        <v>Japana (flat back, chest to floor)</v>
      </c>
      <c r="AB40" s="36"/>
      <c r="AC40" s="36"/>
      <c r="AD40" s="36"/>
      <c r="AE40" s="36">
        <f>IF(ISNUMBER(SEARCH($B$11,AF40)),MAX($AE$8:AE39)+1,0)</f>
        <v>32</v>
      </c>
      <c r="AF40" s="74" t="s">
        <v>59</v>
      </c>
      <c r="AG40" s="36"/>
      <c r="AH40" s="36"/>
      <c r="AI40" s="36" t="str">
        <f>IFERROR(VLOOKUP(ROWS($AF$9:AF40),$AE$9:$AF$158,2,0),"")</f>
        <v>Japana (flat back, chest to floor)</v>
      </c>
      <c r="AJ40" s="36"/>
      <c r="AK40" s="36"/>
      <c r="AL40" s="36"/>
      <c r="AM40" s="36">
        <f>IF(ISNUMBER(SEARCH($B$12,AN40)),MAX($AM$8:AM39)+1,0)</f>
        <v>32</v>
      </c>
      <c r="AN40" s="74" t="s">
        <v>59</v>
      </c>
      <c r="AO40" s="36"/>
      <c r="AP40" s="36"/>
      <c r="AQ40" s="36" t="str">
        <f>IFERROR(VLOOKUP(ROWS($AN$9:AN40),$AM$9:$AN$158,2,0),"")</f>
        <v>Japana (flat back, chest to floor)</v>
      </c>
      <c r="AR40" s="36"/>
      <c r="AS40" s="36"/>
      <c r="AT40" s="36"/>
      <c r="AU40" s="67">
        <f>IF(ISNUMBER(SEARCH($B$13,AV40)),MAX($AU$8:AU39)+1,0)</f>
        <v>32</v>
      </c>
      <c r="AV40" s="74" t="s">
        <v>59</v>
      </c>
      <c r="AW40" s="36"/>
      <c r="AX40" s="36"/>
      <c r="AY40" s="67" t="str">
        <f>IFERROR(VLOOKUP(ROWS($AV$9:AV40),$AU$9:$AV$158,2,0),"")</f>
        <v>Japana (flat back, chest to floor)</v>
      </c>
      <c r="AZ40" s="36"/>
      <c r="BA40" s="36"/>
      <c r="BB40" s="36"/>
      <c r="BC40" s="67">
        <f>IF(ISNUMBER(SEARCH($B$14,BD40)),MAX($BC$8:BC39)+1,0)</f>
        <v>32</v>
      </c>
      <c r="BD40" s="74" t="s">
        <v>59</v>
      </c>
      <c r="BE40" s="36"/>
      <c r="BF40" s="36"/>
      <c r="BG40" s="67" t="str">
        <f>IFERROR(VLOOKUP(ROWS($BD$9:BD40),$BC$9:$BD$158,2,0),"")</f>
        <v>Japana (flat back, chest to floor)</v>
      </c>
      <c r="BH40" s="36"/>
      <c r="BI40" s="36"/>
      <c r="BJ40" s="36"/>
      <c r="BK40" s="67">
        <f>IF(ISNUMBER(SEARCH($B$15,BL40)),MAX($BK$8:BK39)+1,0)</f>
        <v>32</v>
      </c>
      <c r="BL40" s="74" t="s">
        <v>59</v>
      </c>
      <c r="BM40" s="36"/>
      <c r="BN40" s="36"/>
      <c r="BO40" s="67" t="str">
        <f>IFERROR(VLOOKUP(ROWS($BL$9:BL40),$BK$9:$BL$158,2,0),"")</f>
        <v>Japana (flat back, chest to floor)</v>
      </c>
      <c r="BP40" s="36"/>
      <c r="BQ40" s="36"/>
      <c r="BR40" s="36"/>
      <c r="BS40" s="67">
        <f>IF(ISNUMBER(SEARCH($B$16,BT40)),MAX($BS$8:BS39)+1,0)</f>
        <v>32</v>
      </c>
      <c r="BT40" s="74" t="s">
        <v>59</v>
      </c>
      <c r="BU40" s="36"/>
      <c r="BV40" s="36"/>
      <c r="BW40" s="67" t="str">
        <f>IFERROR(VLOOKUP(ROWS($BT$9:BT40),$BS$9:$BT$158,2,0),"")</f>
        <v>Japana (flat back, chest to floor)</v>
      </c>
      <c r="BX40" s="36"/>
      <c r="BY40" s="36"/>
      <c r="BZ40" s="36"/>
      <c r="CA40" s="67">
        <f>IF(ISNUMBER(SEARCH($B$17,CB40)),MAX($CA$8:CA39)+1,0)</f>
        <v>32</v>
      </c>
      <c r="CB40" s="74" t="s">
        <v>59</v>
      </c>
      <c r="CC40" s="36"/>
      <c r="CD40" s="36"/>
      <c r="CE40" s="67" t="str">
        <f>IFERROR(VLOOKUP(ROWS($CB$9:CB40),$CA$9:$CB$158,2,0),"")</f>
        <v>Japana (flat back, chest to floor)</v>
      </c>
      <c r="CF40" s="36"/>
      <c r="CG40" s="36"/>
      <c r="CH40" s="36"/>
      <c r="CI40" s="67">
        <f>IF(ISNUMBER(SEARCH($B$18,CJ40)),MAX($CI$8:CI39)+1,0)</f>
        <v>32</v>
      </c>
      <c r="CJ40" s="74" t="s">
        <v>59</v>
      </c>
      <c r="CK40" s="36"/>
      <c r="CL40" s="36"/>
      <c r="CM40" s="67" t="str">
        <f>IFERROR(VLOOKUP(ROWS($CJ$9:CJ40),$CI$9:$CJ$158,2,0),"")</f>
        <v>Japana (flat back, chest to floor)</v>
      </c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</row>
    <row r="41" spans="1:112" x14ac:dyDescent="0.25">
      <c r="A41" s="36"/>
      <c r="B41" s="36"/>
      <c r="C41" s="36"/>
      <c r="D41" s="52"/>
      <c r="E41" s="52"/>
      <c r="F41" s="52"/>
      <c r="G41" s="36"/>
      <c r="H41" s="36"/>
      <c r="I41" s="36"/>
      <c r="J41" s="36"/>
      <c r="K41" s="60" t="s">
        <v>206</v>
      </c>
      <c r="L41" s="55" t="str">
        <f>IF(D36="Yes",IF(G36="Yes",IF(K74="Yes","Yes","No"),"No"),"No")</f>
        <v>No</v>
      </c>
      <c r="M41" s="36"/>
      <c r="N41" s="36"/>
      <c r="O41" s="36">
        <f>IF(ISNUMBER(SEARCH($B$9,P41)),MAX($O$8:O40)+1,0)</f>
        <v>33</v>
      </c>
      <c r="P41" s="74" t="s">
        <v>60</v>
      </c>
      <c r="Q41" s="36"/>
      <c r="R41" s="36"/>
      <c r="S41" s="36" t="str">
        <f>IFERROR(VLOOKUP(ROWS($P$9:P41),$O$9:$P$158,2,0),"")</f>
        <v>Fall to prone push to Front Support</v>
      </c>
      <c r="T41" s="36"/>
      <c r="U41" s="36"/>
      <c r="V41" s="36"/>
      <c r="W41" s="36">
        <f>IF(ISNUMBER(SEARCH($B$10,X41)),MAX($W$8:W40)+1,0)</f>
        <v>33</v>
      </c>
      <c r="X41" s="74" t="s">
        <v>60</v>
      </c>
      <c r="Y41" s="36"/>
      <c r="Z41" s="36"/>
      <c r="AA41" s="36" t="str">
        <f>IFERROR(VLOOKUP(ROWS($X$9:X41),$W$9:$X$158,2,0),"")</f>
        <v>Fall to prone push to Front Support</v>
      </c>
      <c r="AB41" s="36"/>
      <c r="AC41" s="36"/>
      <c r="AD41" s="36"/>
      <c r="AE41" s="36">
        <f>IF(ISNUMBER(SEARCH($B$11,AF41)),MAX($AE$8:AE40)+1,0)</f>
        <v>33</v>
      </c>
      <c r="AF41" s="74" t="s">
        <v>60</v>
      </c>
      <c r="AG41" s="36"/>
      <c r="AH41" s="36"/>
      <c r="AI41" s="36" t="str">
        <f>IFERROR(VLOOKUP(ROWS($AF$9:AF41),$AE$9:$AF$158,2,0),"")</f>
        <v>Fall to prone push to Front Support</v>
      </c>
      <c r="AJ41" s="36"/>
      <c r="AK41" s="36"/>
      <c r="AL41" s="36"/>
      <c r="AM41" s="36">
        <f>IF(ISNUMBER(SEARCH($B$12,AN41)),MAX($AM$8:AM40)+1,0)</f>
        <v>33</v>
      </c>
      <c r="AN41" s="74" t="s">
        <v>60</v>
      </c>
      <c r="AO41" s="36"/>
      <c r="AP41" s="36"/>
      <c r="AQ41" s="36" t="str">
        <f>IFERROR(VLOOKUP(ROWS($AN$9:AN41),$AM$9:$AN$158,2,0),"")</f>
        <v>Fall to prone push to Front Support</v>
      </c>
      <c r="AR41" s="36"/>
      <c r="AS41" s="36"/>
      <c r="AT41" s="36"/>
      <c r="AU41" s="67">
        <f>IF(ISNUMBER(SEARCH($B$13,AV41)),MAX($AU$8:AU40)+1,0)</f>
        <v>33</v>
      </c>
      <c r="AV41" s="74" t="s">
        <v>60</v>
      </c>
      <c r="AW41" s="36"/>
      <c r="AX41" s="36"/>
      <c r="AY41" s="67" t="str">
        <f>IFERROR(VLOOKUP(ROWS($AV$9:AV41),$AU$9:$AV$158,2,0),"")</f>
        <v>Fall to prone push to Front Support</v>
      </c>
      <c r="AZ41" s="36"/>
      <c r="BA41" s="36"/>
      <c r="BB41" s="36"/>
      <c r="BC41" s="67">
        <f>IF(ISNUMBER(SEARCH($B$14,BD41)),MAX($BC$8:BC40)+1,0)</f>
        <v>33</v>
      </c>
      <c r="BD41" s="74" t="s">
        <v>60</v>
      </c>
      <c r="BE41" s="36"/>
      <c r="BF41" s="36"/>
      <c r="BG41" s="67" t="str">
        <f>IFERROR(VLOOKUP(ROWS($BD$9:BD41),$BC$9:$BD$158,2,0),"")</f>
        <v>Fall to prone push to Front Support</v>
      </c>
      <c r="BH41" s="36"/>
      <c r="BI41" s="36"/>
      <c r="BJ41" s="36"/>
      <c r="BK41" s="67">
        <f>IF(ISNUMBER(SEARCH($B$15,BL41)),MAX($BK$8:BK40)+1,0)</f>
        <v>33</v>
      </c>
      <c r="BL41" s="74" t="s">
        <v>60</v>
      </c>
      <c r="BM41" s="36"/>
      <c r="BN41" s="36"/>
      <c r="BO41" s="67" t="str">
        <f>IFERROR(VLOOKUP(ROWS($BL$9:BL41),$BK$9:$BL$158,2,0),"")</f>
        <v>Fall to prone push to Front Support</v>
      </c>
      <c r="BP41" s="36"/>
      <c r="BQ41" s="36"/>
      <c r="BR41" s="36"/>
      <c r="BS41" s="67">
        <f>IF(ISNUMBER(SEARCH($B$16,BT41)),MAX($BS$8:BS40)+1,0)</f>
        <v>33</v>
      </c>
      <c r="BT41" s="74" t="s">
        <v>60</v>
      </c>
      <c r="BU41" s="36"/>
      <c r="BV41" s="36"/>
      <c r="BW41" s="67" t="str">
        <f>IFERROR(VLOOKUP(ROWS($BT$9:BT41),$BS$9:$BT$158,2,0),"")</f>
        <v>Fall to prone push to Front Support</v>
      </c>
      <c r="BX41" s="36"/>
      <c r="BY41" s="36"/>
      <c r="BZ41" s="36"/>
      <c r="CA41" s="67">
        <f>IF(ISNUMBER(SEARCH($B$17,CB41)),MAX($CA$8:CA40)+1,0)</f>
        <v>33</v>
      </c>
      <c r="CB41" s="74" t="s">
        <v>60</v>
      </c>
      <c r="CC41" s="36"/>
      <c r="CD41" s="36"/>
      <c r="CE41" s="67" t="str">
        <f>IFERROR(VLOOKUP(ROWS($CB$9:CB41),$CA$9:$CB$158,2,0),"")</f>
        <v>Fall to prone push to Front Support</v>
      </c>
      <c r="CF41" s="36"/>
      <c r="CG41" s="36"/>
      <c r="CH41" s="36"/>
      <c r="CI41" s="67">
        <f>IF(ISNUMBER(SEARCH($B$18,CJ41)),MAX($CI$8:CI40)+1,0)</f>
        <v>33</v>
      </c>
      <c r="CJ41" s="74" t="s">
        <v>60</v>
      </c>
      <c r="CK41" s="36"/>
      <c r="CL41" s="36"/>
      <c r="CM41" s="67" t="str">
        <f>IFERROR(VLOOKUP(ROWS($CJ$9:CJ41),$CI$9:$CJ$158,2,0),"")</f>
        <v>Fall to prone push to Front Support</v>
      </c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</row>
    <row r="42" spans="1:112" x14ac:dyDescent="0.25">
      <c r="A42" s="36"/>
      <c r="B42" s="36"/>
      <c r="C42" s="36"/>
      <c r="D42" s="52"/>
      <c r="E42" s="52"/>
      <c r="F42" s="52"/>
      <c r="G42" s="36"/>
      <c r="H42" s="36"/>
      <c r="I42" s="36"/>
      <c r="J42" s="36"/>
      <c r="K42" s="36"/>
      <c r="L42" s="55"/>
      <c r="M42" s="36"/>
      <c r="N42" s="36"/>
      <c r="O42" s="36">
        <f>IF(ISNUMBER(SEARCH($B$9,P42)),MAX($O$8:O41)+1,0)</f>
        <v>34</v>
      </c>
      <c r="P42" s="74" t="s">
        <v>61</v>
      </c>
      <c r="Q42" s="36"/>
      <c r="R42" s="36"/>
      <c r="S42" s="36" t="str">
        <f>IFERROR(VLOOKUP(ROWS($P$9:P42),$O$9:$P$158,2,0),"")</f>
        <v>Swedish Fall</v>
      </c>
      <c r="T42" s="36"/>
      <c r="U42" s="36"/>
      <c r="V42" s="36"/>
      <c r="W42" s="36">
        <f>IF(ISNUMBER(SEARCH($B$10,X42)),MAX($W$8:W41)+1,0)</f>
        <v>34</v>
      </c>
      <c r="X42" s="74" t="s">
        <v>61</v>
      </c>
      <c r="Y42" s="36"/>
      <c r="Z42" s="36"/>
      <c r="AA42" s="36" t="str">
        <f>IFERROR(VLOOKUP(ROWS($X$9:X42),$W$9:$X$158,2,0),"")</f>
        <v>Swedish Fall</v>
      </c>
      <c r="AB42" s="36"/>
      <c r="AC42" s="36"/>
      <c r="AD42" s="36"/>
      <c r="AE42" s="36">
        <f>IF(ISNUMBER(SEARCH($B$11,AF42)),MAX($AE$8:AE41)+1,0)</f>
        <v>34</v>
      </c>
      <c r="AF42" s="74" t="s">
        <v>61</v>
      </c>
      <c r="AG42" s="36"/>
      <c r="AH42" s="36"/>
      <c r="AI42" s="36" t="str">
        <f>IFERROR(VLOOKUP(ROWS($AF$9:AF42),$AE$9:$AF$158,2,0),"")</f>
        <v>Swedish Fall</v>
      </c>
      <c r="AJ42" s="36"/>
      <c r="AK42" s="36"/>
      <c r="AL42" s="36"/>
      <c r="AM42" s="36">
        <f>IF(ISNUMBER(SEARCH($B$12,AN42)),MAX($AM$8:AM41)+1,0)</f>
        <v>34</v>
      </c>
      <c r="AN42" s="74" t="s">
        <v>61</v>
      </c>
      <c r="AO42" s="36"/>
      <c r="AP42" s="36"/>
      <c r="AQ42" s="36" t="str">
        <f>IFERROR(VLOOKUP(ROWS($AN$9:AN42),$AM$9:$AN$158,2,0),"")</f>
        <v>Swedish Fall</v>
      </c>
      <c r="AR42" s="36"/>
      <c r="AS42" s="36"/>
      <c r="AT42" s="36"/>
      <c r="AU42" s="67">
        <f>IF(ISNUMBER(SEARCH($B$13,AV42)),MAX($AU$8:AU41)+1,0)</f>
        <v>34</v>
      </c>
      <c r="AV42" s="74" t="s">
        <v>61</v>
      </c>
      <c r="AW42" s="36"/>
      <c r="AX42" s="36"/>
      <c r="AY42" s="67" t="str">
        <f>IFERROR(VLOOKUP(ROWS($AV$9:AV42),$AU$9:$AV$158,2,0),"")</f>
        <v>Swedish Fall</v>
      </c>
      <c r="AZ42" s="36"/>
      <c r="BA42" s="36"/>
      <c r="BB42" s="36"/>
      <c r="BC42" s="67">
        <f>IF(ISNUMBER(SEARCH($B$14,BD42)),MAX($BC$8:BC41)+1,0)</f>
        <v>34</v>
      </c>
      <c r="BD42" s="74" t="s">
        <v>61</v>
      </c>
      <c r="BE42" s="36"/>
      <c r="BF42" s="36"/>
      <c r="BG42" s="67" t="str">
        <f>IFERROR(VLOOKUP(ROWS($BD$9:BD42),$BC$9:$BD$158,2,0),"")</f>
        <v>Swedish Fall</v>
      </c>
      <c r="BH42" s="36"/>
      <c r="BI42" s="36"/>
      <c r="BJ42" s="36"/>
      <c r="BK42" s="67">
        <f>IF(ISNUMBER(SEARCH($B$15,BL42)),MAX($BK$8:BK41)+1,0)</f>
        <v>34</v>
      </c>
      <c r="BL42" s="74" t="s">
        <v>61</v>
      </c>
      <c r="BM42" s="36"/>
      <c r="BN42" s="36"/>
      <c r="BO42" s="67" t="str">
        <f>IFERROR(VLOOKUP(ROWS($BL$9:BL42),$BK$9:$BL$158,2,0),"")</f>
        <v>Swedish Fall</v>
      </c>
      <c r="BP42" s="36"/>
      <c r="BQ42" s="36"/>
      <c r="BR42" s="36"/>
      <c r="BS42" s="67">
        <f>IF(ISNUMBER(SEARCH($B$16,BT42)),MAX($BS$8:BS41)+1,0)</f>
        <v>34</v>
      </c>
      <c r="BT42" s="74" t="s">
        <v>61</v>
      </c>
      <c r="BU42" s="36"/>
      <c r="BV42" s="36"/>
      <c r="BW42" s="67" t="str">
        <f>IFERROR(VLOOKUP(ROWS($BT$9:BT42),$BS$9:$BT$158,2,0),"")</f>
        <v>Swedish Fall</v>
      </c>
      <c r="BX42" s="36"/>
      <c r="BY42" s="36"/>
      <c r="BZ42" s="36"/>
      <c r="CA42" s="67">
        <f>IF(ISNUMBER(SEARCH($B$17,CB42)),MAX($CA$8:CA41)+1,0)</f>
        <v>34</v>
      </c>
      <c r="CB42" s="74" t="s">
        <v>61</v>
      </c>
      <c r="CC42" s="36"/>
      <c r="CD42" s="36"/>
      <c r="CE42" s="67" t="str">
        <f>IFERROR(VLOOKUP(ROWS($CB$9:CB42),$CA$9:$CB$158,2,0),"")</f>
        <v>Swedish Fall</v>
      </c>
      <c r="CF42" s="36"/>
      <c r="CG42" s="36"/>
      <c r="CH42" s="36"/>
      <c r="CI42" s="67">
        <f>IF(ISNUMBER(SEARCH($B$18,CJ42)),MAX($CI$8:CI41)+1,0)</f>
        <v>34</v>
      </c>
      <c r="CJ42" s="74" t="s">
        <v>61</v>
      </c>
      <c r="CK42" s="36"/>
      <c r="CL42" s="36"/>
      <c r="CM42" s="67" t="str">
        <f>IFERROR(VLOOKUP(ROWS($CJ$9:CJ42),$CI$9:$CJ$158,2,0),"")</f>
        <v>Swedish Fall</v>
      </c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</row>
    <row r="43" spans="1:112" x14ac:dyDescent="0.25">
      <c r="A43" s="36"/>
      <c r="B43" s="36"/>
      <c r="C43" s="36"/>
      <c r="D43" s="52"/>
      <c r="E43" s="52"/>
      <c r="F43" s="52"/>
      <c r="G43" s="36"/>
      <c r="H43" s="36"/>
      <c r="I43" s="36"/>
      <c r="J43" s="36"/>
      <c r="K43" s="56" t="s">
        <v>196</v>
      </c>
      <c r="L43" s="58" t="s">
        <v>194</v>
      </c>
      <c r="M43" s="36"/>
      <c r="N43" s="36"/>
      <c r="O43" s="36">
        <f>IF(ISNUMBER(SEARCH($B$9,P43)),MAX($O$8:O42)+1,0)</f>
        <v>35</v>
      </c>
      <c r="P43" s="74" t="s">
        <v>62</v>
      </c>
      <c r="Q43" s="36"/>
      <c r="R43" s="36"/>
      <c r="S43" s="36" t="str">
        <f>IFERROR(VLOOKUP(ROWS($P$9:P43),$O$9:$P$158,2,0),"")</f>
        <v>Piked V sit (no supp.)</v>
      </c>
      <c r="T43" s="36"/>
      <c r="U43" s="36"/>
      <c r="V43" s="36"/>
      <c r="W43" s="36">
        <f>IF(ISNUMBER(SEARCH($B$10,X43)),MAX($W$8:W42)+1,0)</f>
        <v>35</v>
      </c>
      <c r="X43" s="74" t="s">
        <v>62</v>
      </c>
      <c r="Y43" s="36"/>
      <c r="Z43" s="36"/>
      <c r="AA43" s="36" t="str">
        <f>IFERROR(VLOOKUP(ROWS($X$9:X43),$W$9:$X$158,2,0),"")</f>
        <v>Piked V sit (no supp.)</v>
      </c>
      <c r="AB43" s="36"/>
      <c r="AC43" s="36"/>
      <c r="AD43" s="36"/>
      <c r="AE43" s="36">
        <f>IF(ISNUMBER(SEARCH($B$11,AF43)),MAX($AE$8:AE42)+1,0)</f>
        <v>35</v>
      </c>
      <c r="AF43" s="74" t="s">
        <v>62</v>
      </c>
      <c r="AG43" s="36"/>
      <c r="AH43" s="36"/>
      <c r="AI43" s="36" t="str">
        <f>IFERROR(VLOOKUP(ROWS($AF$9:AF43),$AE$9:$AF$158,2,0),"")</f>
        <v>Piked V sit (no supp.)</v>
      </c>
      <c r="AJ43" s="36"/>
      <c r="AK43" s="36"/>
      <c r="AL43" s="36"/>
      <c r="AM43" s="36">
        <f>IF(ISNUMBER(SEARCH($B$12,AN43)),MAX($AM$8:AM42)+1,0)</f>
        <v>35</v>
      </c>
      <c r="AN43" s="74" t="s">
        <v>62</v>
      </c>
      <c r="AO43" s="36"/>
      <c r="AP43" s="36"/>
      <c r="AQ43" s="36" t="str">
        <f>IFERROR(VLOOKUP(ROWS($AN$9:AN43),$AM$9:$AN$158,2,0),"")</f>
        <v>Piked V sit (no supp.)</v>
      </c>
      <c r="AR43" s="36"/>
      <c r="AS43" s="36"/>
      <c r="AT43" s="36"/>
      <c r="AU43" s="67">
        <f>IF(ISNUMBER(SEARCH($B$13,AV43)),MAX($AU$8:AU42)+1,0)</f>
        <v>35</v>
      </c>
      <c r="AV43" s="74" t="s">
        <v>62</v>
      </c>
      <c r="AW43" s="36"/>
      <c r="AX43" s="36"/>
      <c r="AY43" s="67" t="str">
        <f>IFERROR(VLOOKUP(ROWS($AV$9:AV43),$AU$9:$AV$158,2,0),"")</f>
        <v>Piked V sit (no supp.)</v>
      </c>
      <c r="AZ43" s="36"/>
      <c r="BA43" s="36"/>
      <c r="BB43" s="36"/>
      <c r="BC43" s="67">
        <f>IF(ISNUMBER(SEARCH($B$14,BD43)),MAX($BC$8:BC42)+1,0)</f>
        <v>35</v>
      </c>
      <c r="BD43" s="74" t="s">
        <v>62</v>
      </c>
      <c r="BE43" s="36"/>
      <c r="BF43" s="36"/>
      <c r="BG43" s="67" t="str">
        <f>IFERROR(VLOOKUP(ROWS($BD$9:BD43),$BC$9:$BD$158,2,0),"")</f>
        <v>Piked V sit (no supp.)</v>
      </c>
      <c r="BH43" s="36"/>
      <c r="BI43" s="36"/>
      <c r="BJ43" s="36"/>
      <c r="BK43" s="67">
        <f>IF(ISNUMBER(SEARCH($B$15,BL43)),MAX($BK$8:BK42)+1,0)</f>
        <v>35</v>
      </c>
      <c r="BL43" s="74" t="s">
        <v>62</v>
      </c>
      <c r="BM43" s="36"/>
      <c r="BN43" s="36"/>
      <c r="BO43" s="67" t="str">
        <f>IFERROR(VLOOKUP(ROWS($BL$9:BL43),$BK$9:$BL$158,2,0),"")</f>
        <v>Piked V sit (no supp.)</v>
      </c>
      <c r="BP43" s="36"/>
      <c r="BQ43" s="36"/>
      <c r="BR43" s="36"/>
      <c r="BS43" s="67">
        <f>IF(ISNUMBER(SEARCH($B$16,BT43)),MAX($BS$8:BS42)+1,0)</f>
        <v>35</v>
      </c>
      <c r="BT43" s="74" t="s">
        <v>62</v>
      </c>
      <c r="BU43" s="36"/>
      <c r="BV43" s="36"/>
      <c r="BW43" s="67" t="str">
        <f>IFERROR(VLOOKUP(ROWS($BT$9:BT43),$BS$9:$BT$158,2,0),"")</f>
        <v>Piked V sit (no supp.)</v>
      </c>
      <c r="BX43" s="36"/>
      <c r="BY43" s="36"/>
      <c r="BZ43" s="36"/>
      <c r="CA43" s="67">
        <f>IF(ISNUMBER(SEARCH($B$17,CB43)),MAX($CA$8:CA42)+1,0)</f>
        <v>35</v>
      </c>
      <c r="CB43" s="74" t="s">
        <v>62</v>
      </c>
      <c r="CC43" s="36"/>
      <c r="CD43" s="36"/>
      <c r="CE43" s="67" t="str">
        <f>IFERROR(VLOOKUP(ROWS($CB$9:CB43),$CA$9:$CB$158,2,0),"")</f>
        <v>Piked V sit (no supp.)</v>
      </c>
      <c r="CF43" s="36"/>
      <c r="CG43" s="36"/>
      <c r="CH43" s="36"/>
      <c r="CI43" s="67">
        <f>IF(ISNUMBER(SEARCH($B$18,CJ43)),MAX($CI$8:CI42)+1,0)</f>
        <v>35</v>
      </c>
      <c r="CJ43" s="74" t="s">
        <v>62</v>
      </c>
      <c r="CK43" s="36"/>
      <c r="CL43" s="36"/>
      <c r="CM43" s="67" t="str">
        <f>IFERROR(VLOOKUP(ROWS($CJ$9:CJ43),$CI$9:$CJ$158,2,0),"")</f>
        <v>Piked V sit (no supp.)</v>
      </c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</row>
    <row r="44" spans="1:112" x14ac:dyDescent="0.25">
      <c r="A44" s="36"/>
      <c r="B44" s="36"/>
      <c r="C44" s="36"/>
      <c r="D44" s="52"/>
      <c r="E44" s="52"/>
      <c r="F44" s="52"/>
      <c r="G44" s="36"/>
      <c r="H44" s="36"/>
      <c r="I44" s="36"/>
      <c r="J44" s="36"/>
      <c r="K44" s="57" t="s">
        <v>197</v>
      </c>
      <c r="L44" s="55" t="str">
        <f>IF(D36="Yes",IF(G36="Yes",IF(K74="Yes",IF(L41="Yes",IF(L35="Yes",IF(L38="Yes","Yes","No"),"No"),"No"),"No"),"No"),"No")</f>
        <v>No</v>
      </c>
      <c r="M44" s="36"/>
      <c r="N44" s="36"/>
      <c r="O44" s="36">
        <f>IF(ISNUMBER(SEARCH($B$9,P44)),MAX($O$8:O43)+1,0)</f>
        <v>36</v>
      </c>
      <c r="P44" s="74" t="s">
        <v>63</v>
      </c>
      <c r="Q44" s="36"/>
      <c r="R44" s="36"/>
      <c r="S44" s="36" t="str">
        <f>IFERROR(VLOOKUP(ROWS($P$9:P44),$O$9:$P$158,2,0),"")</f>
        <v xml:space="preserve">1/2 lever shown (straight or straddled) </v>
      </c>
      <c r="T44" s="36"/>
      <c r="U44" s="36"/>
      <c r="V44" s="36"/>
      <c r="W44" s="36">
        <f>IF(ISNUMBER(SEARCH($B$10,X44)),MAX($W$8:W43)+1,0)</f>
        <v>36</v>
      </c>
      <c r="X44" s="74" t="s">
        <v>63</v>
      </c>
      <c r="Y44" s="36"/>
      <c r="Z44" s="36"/>
      <c r="AA44" s="36" t="str">
        <f>IFERROR(VLOOKUP(ROWS($X$9:X44),$W$9:$X$158,2,0),"")</f>
        <v xml:space="preserve">1/2 lever shown (straight or straddled) </v>
      </c>
      <c r="AB44" s="36"/>
      <c r="AC44" s="36"/>
      <c r="AD44" s="36"/>
      <c r="AE44" s="36">
        <f>IF(ISNUMBER(SEARCH($B$11,AF44)),MAX($AE$8:AE43)+1,0)</f>
        <v>36</v>
      </c>
      <c r="AF44" s="74" t="s">
        <v>63</v>
      </c>
      <c r="AG44" s="36"/>
      <c r="AH44" s="36"/>
      <c r="AI44" s="36" t="str">
        <f>IFERROR(VLOOKUP(ROWS($AF$9:AF44),$AE$9:$AF$158,2,0),"")</f>
        <v xml:space="preserve">1/2 lever shown (straight or straddled) </v>
      </c>
      <c r="AJ44" s="36"/>
      <c r="AK44" s="36"/>
      <c r="AL44" s="36"/>
      <c r="AM44" s="36">
        <f>IF(ISNUMBER(SEARCH($B$12,AN44)),MAX($AM$8:AM43)+1,0)</f>
        <v>36</v>
      </c>
      <c r="AN44" s="74" t="s">
        <v>63</v>
      </c>
      <c r="AO44" s="36"/>
      <c r="AP44" s="36"/>
      <c r="AQ44" s="36" t="str">
        <f>IFERROR(VLOOKUP(ROWS($AN$9:AN44),$AM$9:$AN$158,2,0),"")</f>
        <v xml:space="preserve">1/2 lever shown (straight or straddled) </v>
      </c>
      <c r="AR44" s="36"/>
      <c r="AS44" s="36"/>
      <c r="AT44" s="36"/>
      <c r="AU44" s="67">
        <f>IF(ISNUMBER(SEARCH($B$13,AV44)),MAX($AU$8:AU43)+1,0)</f>
        <v>36</v>
      </c>
      <c r="AV44" s="74" t="s">
        <v>63</v>
      </c>
      <c r="AW44" s="36"/>
      <c r="AX44" s="36"/>
      <c r="AY44" s="67" t="str">
        <f>IFERROR(VLOOKUP(ROWS($AV$9:AV44),$AU$9:$AV$158,2,0),"")</f>
        <v xml:space="preserve">1/2 lever shown (straight or straddled) </v>
      </c>
      <c r="AZ44" s="36"/>
      <c r="BA44" s="36"/>
      <c r="BB44" s="36"/>
      <c r="BC44" s="67">
        <f>IF(ISNUMBER(SEARCH($B$14,BD44)),MAX($BC$8:BC43)+1,0)</f>
        <v>36</v>
      </c>
      <c r="BD44" s="74" t="s">
        <v>63</v>
      </c>
      <c r="BE44" s="36"/>
      <c r="BF44" s="36"/>
      <c r="BG44" s="67" t="str">
        <f>IFERROR(VLOOKUP(ROWS($BD$9:BD44),$BC$9:$BD$158,2,0),"")</f>
        <v xml:space="preserve">1/2 lever shown (straight or straddled) </v>
      </c>
      <c r="BH44" s="36"/>
      <c r="BI44" s="36"/>
      <c r="BJ44" s="36"/>
      <c r="BK44" s="67">
        <f>IF(ISNUMBER(SEARCH($B$15,BL44)),MAX($BK$8:BK43)+1,0)</f>
        <v>36</v>
      </c>
      <c r="BL44" s="74" t="s">
        <v>63</v>
      </c>
      <c r="BM44" s="36"/>
      <c r="BN44" s="36"/>
      <c r="BO44" s="67" t="str">
        <f>IFERROR(VLOOKUP(ROWS($BL$9:BL44),$BK$9:$BL$158,2,0),"")</f>
        <v xml:space="preserve">1/2 lever shown (straight or straddled) </v>
      </c>
      <c r="BP44" s="36"/>
      <c r="BQ44" s="36"/>
      <c r="BR44" s="36"/>
      <c r="BS44" s="67">
        <f>IF(ISNUMBER(SEARCH($B$16,BT44)),MAX($BS$8:BS43)+1,0)</f>
        <v>36</v>
      </c>
      <c r="BT44" s="74" t="s">
        <v>63</v>
      </c>
      <c r="BU44" s="36"/>
      <c r="BV44" s="36"/>
      <c r="BW44" s="67" t="str">
        <f>IFERROR(VLOOKUP(ROWS($BT$9:BT44),$BS$9:$BT$158,2,0),"")</f>
        <v xml:space="preserve">1/2 lever shown (straight or straddled) </v>
      </c>
      <c r="BX44" s="36"/>
      <c r="BY44" s="36"/>
      <c r="BZ44" s="36"/>
      <c r="CA44" s="67">
        <f>IF(ISNUMBER(SEARCH($B$17,CB44)),MAX($CA$8:CA43)+1,0)</f>
        <v>36</v>
      </c>
      <c r="CB44" s="74" t="s">
        <v>63</v>
      </c>
      <c r="CC44" s="36"/>
      <c r="CD44" s="36"/>
      <c r="CE44" s="67" t="str">
        <f>IFERROR(VLOOKUP(ROWS($CB$9:CB44),$CA$9:$CB$158,2,0),"")</f>
        <v xml:space="preserve">1/2 lever shown (straight or straddled) </v>
      </c>
      <c r="CF44" s="36"/>
      <c r="CG44" s="36"/>
      <c r="CH44" s="36"/>
      <c r="CI44" s="67">
        <f>IF(ISNUMBER(SEARCH($B$18,CJ44)),MAX($CI$8:CI43)+1,0)</f>
        <v>36</v>
      </c>
      <c r="CJ44" s="74" t="s">
        <v>63</v>
      </c>
      <c r="CK44" s="36"/>
      <c r="CL44" s="36"/>
      <c r="CM44" s="67" t="str">
        <f>IFERROR(VLOOKUP(ROWS($CJ$9:CJ44),$CI$9:$CJ$158,2,0),"")</f>
        <v xml:space="preserve">1/2 lever shown (straight or straddled) </v>
      </c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</row>
    <row r="45" spans="1:112" x14ac:dyDescent="0.25">
      <c r="A45" s="36"/>
      <c r="B45" s="36"/>
      <c r="C45" s="36"/>
      <c r="D45" s="52"/>
      <c r="E45" s="52"/>
      <c r="F45" s="52"/>
      <c r="G45" s="36"/>
      <c r="H45" s="36"/>
      <c r="I45" s="36"/>
      <c r="J45" s="36"/>
      <c r="K45" s="57" t="s">
        <v>198</v>
      </c>
      <c r="L45" s="36"/>
      <c r="M45" s="36"/>
      <c r="N45" s="36"/>
      <c r="O45" s="36">
        <f>IF(ISNUMBER(SEARCH($B$9,P45)),MAX($O$8:O44)+1,0)</f>
        <v>37</v>
      </c>
      <c r="P45" s="76" t="s">
        <v>64</v>
      </c>
      <c r="Q45" s="36"/>
      <c r="R45" s="36"/>
      <c r="S45" s="36" t="str">
        <f>IFERROR(VLOOKUP(ROWS($P$9:P45),$O$9:$P$158,2,0),"")</f>
        <v>Shoulder stand (no support)</v>
      </c>
      <c r="T45" s="36"/>
      <c r="U45" s="36"/>
      <c r="V45" s="36"/>
      <c r="W45" s="36">
        <f>IF(ISNUMBER(SEARCH($B$10,X45)),MAX($W$8:W44)+1,0)</f>
        <v>37</v>
      </c>
      <c r="X45" s="76" t="s">
        <v>64</v>
      </c>
      <c r="Y45" s="36"/>
      <c r="Z45" s="36"/>
      <c r="AA45" s="36" t="str">
        <f>IFERROR(VLOOKUP(ROWS($X$9:X45),$W$9:$X$158,2,0),"")</f>
        <v>Shoulder stand (no support)</v>
      </c>
      <c r="AB45" s="36"/>
      <c r="AC45" s="36"/>
      <c r="AD45" s="36"/>
      <c r="AE45" s="36">
        <f>IF(ISNUMBER(SEARCH($B$11,AF45)),MAX($AE$8:AE44)+1,0)</f>
        <v>37</v>
      </c>
      <c r="AF45" s="76" t="s">
        <v>64</v>
      </c>
      <c r="AG45" s="36"/>
      <c r="AH45" s="36"/>
      <c r="AI45" s="36" t="str">
        <f>IFERROR(VLOOKUP(ROWS($AF$9:AF45),$AE$9:$AF$158,2,0),"")</f>
        <v>Shoulder stand (no support)</v>
      </c>
      <c r="AJ45" s="36"/>
      <c r="AK45" s="36"/>
      <c r="AL45" s="36"/>
      <c r="AM45" s="36">
        <f>IF(ISNUMBER(SEARCH($B$12,AN45)),MAX($AM$8:AM44)+1,0)</f>
        <v>37</v>
      </c>
      <c r="AN45" s="76" t="s">
        <v>64</v>
      </c>
      <c r="AO45" s="36"/>
      <c r="AP45" s="36"/>
      <c r="AQ45" s="36" t="str">
        <f>IFERROR(VLOOKUP(ROWS($AN$9:AN45),$AM$9:$AN$158,2,0),"")</f>
        <v>Shoulder stand (no support)</v>
      </c>
      <c r="AR45" s="36"/>
      <c r="AS45" s="36"/>
      <c r="AT45" s="36"/>
      <c r="AU45" s="67">
        <f>IF(ISNUMBER(SEARCH($B$13,AV45)),MAX($AU$8:AU44)+1,0)</f>
        <v>37</v>
      </c>
      <c r="AV45" s="76" t="s">
        <v>64</v>
      </c>
      <c r="AW45" s="36"/>
      <c r="AX45" s="36"/>
      <c r="AY45" s="67" t="str">
        <f>IFERROR(VLOOKUP(ROWS($AV$9:AV45),$AU$9:$AV$158,2,0),"")</f>
        <v>Shoulder stand (no support)</v>
      </c>
      <c r="AZ45" s="36"/>
      <c r="BA45" s="36"/>
      <c r="BB45" s="36"/>
      <c r="BC45" s="67">
        <f>IF(ISNUMBER(SEARCH($B$14,BD45)),MAX($BC$8:BC44)+1,0)</f>
        <v>37</v>
      </c>
      <c r="BD45" s="76" t="s">
        <v>64</v>
      </c>
      <c r="BE45" s="36"/>
      <c r="BF45" s="36"/>
      <c r="BG45" s="67" t="str">
        <f>IFERROR(VLOOKUP(ROWS($BD$9:BD45),$BC$9:$BD$158,2,0),"")</f>
        <v>Shoulder stand (no support)</v>
      </c>
      <c r="BH45" s="36"/>
      <c r="BI45" s="36"/>
      <c r="BJ45" s="36"/>
      <c r="BK45" s="67">
        <f>IF(ISNUMBER(SEARCH($B$15,BL45)),MAX($BK$8:BK44)+1,0)</f>
        <v>37</v>
      </c>
      <c r="BL45" s="76" t="s">
        <v>64</v>
      </c>
      <c r="BM45" s="36"/>
      <c r="BN45" s="36"/>
      <c r="BO45" s="67" t="str">
        <f>IFERROR(VLOOKUP(ROWS($BL$9:BL45),$BK$9:$BL$158,2,0),"")</f>
        <v>Shoulder stand (no support)</v>
      </c>
      <c r="BP45" s="36"/>
      <c r="BQ45" s="36"/>
      <c r="BR45" s="36"/>
      <c r="BS45" s="67">
        <f>IF(ISNUMBER(SEARCH($B$16,BT45)),MAX($BS$8:BS44)+1,0)</f>
        <v>37</v>
      </c>
      <c r="BT45" s="76" t="s">
        <v>64</v>
      </c>
      <c r="BU45" s="36"/>
      <c r="BV45" s="36"/>
      <c r="BW45" s="67" t="str">
        <f>IFERROR(VLOOKUP(ROWS($BT$9:BT45),$BS$9:$BT$158,2,0),"")</f>
        <v>Shoulder stand (no support)</v>
      </c>
      <c r="BX45" s="36"/>
      <c r="BY45" s="36"/>
      <c r="BZ45" s="36"/>
      <c r="CA45" s="67">
        <f>IF(ISNUMBER(SEARCH($B$17,CB45)),MAX($CA$8:CA44)+1,0)</f>
        <v>37</v>
      </c>
      <c r="CB45" s="76" t="s">
        <v>64</v>
      </c>
      <c r="CC45" s="36"/>
      <c r="CD45" s="36"/>
      <c r="CE45" s="67" t="str">
        <f>IFERROR(VLOOKUP(ROWS($CB$9:CB45),$CA$9:$CB$158,2,0),"")</f>
        <v>Shoulder stand (no support)</v>
      </c>
      <c r="CF45" s="36"/>
      <c r="CG45" s="36"/>
      <c r="CH45" s="36"/>
      <c r="CI45" s="67">
        <f>IF(ISNUMBER(SEARCH($B$18,CJ45)),MAX($CI$8:CI44)+1,0)</f>
        <v>37</v>
      </c>
      <c r="CJ45" s="76" t="s">
        <v>64</v>
      </c>
      <c r="CK45" s="36"/>
      <c r="CL45" s="36"/>
      <c r="CM45" s="67" t="str">
        <f>IFERROR(VLOOKUP(ROWS($CJ$9:CJ45),$CI$9:$CJ$158,2,0),"")</f>
        <v>Shoulder stand (no support)</v>
      </c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</row>
    <row r="46" spans="1:112" x14ac:dyDescent="0.25">
      <c r="A46" s="36"/>
      <c r="B46" s="36"/>
      <c r="C46" s="36"/>
      <c r="D46" s="52"/>
      <c r="E46" s="52"/>
      <c r="F46" s="52"/>
      <c r="G46" s="36"/>
      <c r="H46" s="36"/>
      <c r="I46" s="36"/>
      <c r="J46" s="36"/>
      <c r="K46" s="57" t="s">
        <v>209</v>
      </c>
      <c r="L46" s="55"/>
      <c r="M46" s="36"/>
      <c r="N46" s="36"/>
      <c r="O46" s="36">
        <f>IF(ISNUMBER(SEARCH($B$9,P46)),MAX($O$8:O45)+1,0)</f>
        <v>38</v>
      </c>
      <c r="P46" s="75" t="s">
        <v>65</v>
      </c>
      <c r="Q46" s="36"/>
      <c r="R46" s="36"/>
      <c r="S46" s="36" t="str">
        <f>IFERROR(VLOOKUP(ROWS($P$9:P46),$O$9:$P$158,2,0),"")</f>
        <v>F Roll to straddle stand</v>
      </c>
      <c r="T46" s="36"/>
      <c r="U46" s="36"/>
      <c r="V46" s="36"/>
      <c r="W46" s="36">
        <f>IF(ISNUMBER(SEARCH($B$10,X46)),MAX($W$8:W45)+1,0)</f>
        <v>38</v>
      </c>
      <c r="X46" s="75" t="s">
        <v>65</v>
      </c>
      <c r="Y46" s="36"/>
      <c r="Z46" s="36"/>
      <c r="AA46" s="36" t="str">
        <f>IFERROR(VLOOKUP(ROWS($X$9:X46),$W$9:$X$158,2,0),"")</f>
        <v>F Roll to straddle stand</v>
      </c>
      <c r="AB46" s="36"/>
      <c r="AC46" s="36"/>
      <c r="AD46" s="36"/>
      <c r="AE46" s="36">
        <f>IF(ISNUMBER(SEARCH($B$11,AF46)),MAX($AE$8:AE45)+1,0)</f>
        <v>38</v>
      </c>
      <c r="AF46" s="75" t="s">
        <v>65</v>
      </c>
      <c r="AG46" s="36"/>
      <c r="AH46" s="36"/>
      <c r="AI46" s="36" t="str">
        <f>IFERROR(VLOOKUP(ROWS($AF$9:AF46),$AE$9:$AF$158,2,0),"")</f>
        <v>F Roll to straddle stand</v>
      </c>
      <c r="AJ46" s="36"/>
      <c r="AK46" s="36"/>
      <c r="AL46" s="36"/>
      <c r="AM46" s="36">
        <f>IF(ISNUMBER(SEARCH($B$12,AN46)),MAX($AM$8:AM45)+1,0)</f>
        <v>38</v>
      </c>
      <c r="AN46" s="75" t="s">
        <v>65</v>
      </c>
      <c r="AO46" s="36"/>
      <c r="AP46" s="36"/>
      <c r="AQ46" s="36" t="str">
        <f>IFERROR(VLOOKUP(ROWS($AN$9:AN46),$AM$9:$AN$158,2,0),"")</f>
        <v>F Roll to straddle stand</v>
      </c>
      <c r="AR46" s="36"/>
      <c r="AS46" s="36"/>
      <c r="AT46" s="36"/>
      <c r="AU46" s="67">
        <f>IF(ISNUMBER(SEARCH($B$13,AV46)),MAX($AU$8:AU45)+1,0)</f>
        <v>38</v>
      </c>
      <c r="AV46" s="75" t="s">
        <v>65</v>
      </c>
      <c r="AW46" s="36"/>
      <c r="AX46" s="36"/>
      <c r="AY46" s="67" t="str">
        <f>IFERROR(VLOOKUP(ROWS($AV$9:AV46),$AU$9:$AV$158,2,0),"")</f>
        <v>F Roll to straddle stand</v>
      </c>
      <c r="AZ46" s="36"/>
      <c r="BA46" s="36"/>
      <c r="BB46" s="36"/>
      <c r="BC46" s="67">
        <f>IF(ISNUMBER(SEARCH($B$14,BD46)),MAX($BC$8:BC45)+1,0)</f>
        <v>38</v>
      </c>
      <c r="BD46" s="75" t="s">
        <v>65</v>
      </c>
      <c r="BE46" s="36"/>
      <c r="BF46" s="36"/>
      <c r="BG46" s="67" t="str">
        <f>IFERROR(VLOOKUP(ROWS($BD$9:BD46),$BC$9:$BD$158,2,0),"")</f>
        <v>F Roll to straddle stand</v>
      </c>
      <c r="BH46" s="36"/>
      <c r="BI46" s="36"/>
      <c r="BJ46" s="36"/>
      <c r="BK46" s="67">
        <f>IF(ISNUMBER(SEARCH($B$15,BL46)),MAX($BK$8:BK45)+1,0)</f>
        <v>38</v>
      </c>
      <c r="BL46" s="75" t="s">
        <v>65</v>
      </c>
      <c r="BM46" s="36"/>
      <c r="BN46" s="36"/>
      <c r="BO46" s="67" t="str">
        <f>IFERROR(VLOOKUP(ROWS($BL$9:BL46),$BK$9:$BL$158,2,0),"")</f>
        <v>F Roll to straddle stand</v>
      </c>
      <c r="BP46" s="36"/>
      <c r="BQ46" s="36"/>
      <c r="BR46" s="36"/>
      <c r="BS46" s="67">
        <f>IF(ISNUMBER(SEARCH($B$16,BT46)),MAX($BS$8:BS45)+1,0)</f>
        <v>38</v>
      </c>
      <c r="BT46" s="75" t="s">
        <v>65</v>
      </c>
      <c r="BU46" s="36"/>
      <c r="BV46" s="36"/>
      <c r="BW46" s="67" t="str">
        <f>IFERROR(VLOOKUP(ROWS($BT$9:BT46),$BS$9:$BT$158,2,0),"")</f>
        <v>F Roll to straddle stand</v>
      </c>
      <c r="BX46" s="36"/>
      <c r="BY46" s="36"/>
      <c r="BZ46" s="36"/>
      <c r="CA46" s="67">
        <f>IF(ISNUMBER(SEARCH($B$17,CB46)),MAX($CA$8:CA45)+1,0)</f>
        <v>38</v>
      </c>
      <c r="CB46" s="75" t="s">
        <v>65</v>
      </c>
      <c r="CC46" s="36"/>
      <c r="CD46" s="36"/>
      <c r="CE46" s="67" t="str">
        <f>IFERROR(VLOOKUP(ROWS($CB$9:CB46),$CA$9:$CB$158,2,0),"")</f>
        <v>F Roll to straddle stand</v>
      </c>
      <c r="CF46" s="36"/>
      <c r="CG46" s="36"/>
      <c r="CH46" s="36"/>
      <c r="CI46" s="67">
        <f>IF(ISNUMBER(SEARCH($B$18,CJ46)),MAX($CI$8:CI45)+1,0)</f>
        <v>38</v>
      </c>
      <c r="CJ46" s="75" t="s">
        <v>65</v>
      </c>
      <c r="CK46" s="36"/>
      <c r="CL46" s="36"/>
      <c r="CM46" s="67" t="str">
        <f>IFERROR(VLOOKUP(ROWS($CJ$9:CJ46),$CI$9:$CJ$158,2,0),"")</f>
        <v>F Roll to straddle stand</v>
      </c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</row>
    <row r="47" spans="1:112" x14ac:dyDescent="0.25">
      <c r="A47" s="36"/>
      <c r="B47" s="36"/>
      <c r="C47" s="36"/>
      <c r="D47" s="52"/>
      <c r="E47" s="52"/>
      <c r="F47" s="52"/>
      <c r="G47" s="36"/>
      <c r="H47" s="36"/>
      <c r="I47" s="36"/>
      <c r="J47" s="36"/>
      <c r="K47" s="57" t="s">
        <v>204</v>
      </c>
      <c r="L47" s="36"/>
      <c r="M47" s="36"/>
      <c r="N47" s="36"/>
      <c r="O47" s="36">
        <f>IF(ISNUMBER(SEARCH($B$9,P47)),MAX($O$8:O46)+1,0)</f>
        <v>39</v>
      </c>
      <c r="P47" s="74" t="s">
        <v>66</v>
      </c>
      <c r="Q47" s="36"/>
      <c r="R47" s="36"/>
      <c r="S47" s="36" t="str">
        <f>IFERROR(VLOOKUP(ROWS($P$9:P47),$O$9:$P$158,2,0),"")</f>
        <v xml:space="preserve">Handstand F roll </v>
      </c>
      <c r="T47" s="36"/>
      <c r="U47" s="36"/>
      <c r="V47" s="36"/>
      <c r="W47" s="36">
        <f>IF(ISNUMBER(SEARCH($B$10,X47)),MAX($W$8:W46)+1,0)</f>
        <v>39</v>
      </c>
      <c r="X47" s="74" t="s">
        <v>66</v>
      </c>
      <c r="Y47" s="36"/>
      <c r="Z47" s="36"/>
      <c r="AA47" s="36" t="str">
        <f>IFERROR(VLOOKUP(ROWS($X$9:X47),$W$9:$X$158,2,0),"")</f>
        <v xml:space="preserve">Handstand F roll </v>
      </c>
      <c r="AB47" s="36"/>
      <c r="AC47" s="36"/>
      <c r="AD47" s="36"/>
      <c r="AE47" s="36">
        <f>IF(ISNUMBER(SEARCH($B$11,AF47)),MAX($AE$8:AE46)+1,0)</f>
        <v>39</v>
      </c>
      <c r="AF47" s="74" t="s">
        <v>66</v>
      </c>
      <c r="AG47" s="36"/>
      <c r="AH47" s="36"/>
      <c r="AI47" s="36" t="str">
        <f>IFERROR(VLOOKUP(ROWS($AF$9:AF47),$AE$9:$AF$158,2,0),"")</f>
        <v xml:space="preserve">Handstand F roll </v>
      </c>
      <c r="AJ47" s="36"/>
      <c r="AK47" s="36"/>
      <c r="AL47" s="36"/>
      <c r="AM47" s="36">
        <f>IF(ISNUMBER(SEARCH($B$12,AN47)),MAX($AM$8:AM46)+1,0)</f>
        <v>39</v>
      </c>
      <c r="AN47" s="74" t="s">
        <v>66</v>
      </c>
      <c r="AO47" s="36"/>
      <c r="AP47" s="36"/>
      <c r="AQ47" s="36" t="str">
        <f>IFERROR(VLOOKUP(ROWS($AN$9:AN47),$AM$9:$AN$158,2,0),"")</f>
        <v xml:space="preserve">Handstand F roll </v>
      </c>
      <c r="AR47" s="36"/>
      <c r="AS47" s="36"/>
      <c r="AT47" s="36"/>
      <c r="AU47" s="67">
        <f>IF(ISNUMBER(SEARCH($B$13,AV47)),MAX($AU$8:AU46)+1,0)</f>
        <v>39</v>
      </c>
      <c r="AV47" s="74" t="s">
        <v>66</v>
      </c>
      <c r="AW47" s="36"/>
      <c r="AX47" s="36"/>
      <c r="AY47" s="67" t="str">
        <f>IFERROR(VLOOKUP(ROWS($AV$9:AV47),$AU$9:$AV$158,2,0),"")</f>
        <v xml:space="preserve">Handstand F roll </v>
      </c>
      <c r="AZ47" s="36"/>
      <c r="BA47" s="36"/>
      <c r="BB47" s="36"/>
      <c r="BC47" s="67">
        <f>IF(ISNUMBER(SEARCH($B$14,BD47)),MAX($BC$8:BC46)+1,0)</f>
        <v>39</v>
      </c>
      <c r="BD47" s="74" t="s">
        <v>66</v>
      </c>
      <c r="BE47" s="36"/>
      <c r="BF47" s="36"/>
      <c r="BG47" s="67" t="str">
        <f>IFERROR(VLOOKUP(ROWS($BD$9:BD47),$BC$9:$BD$158,2,0),"")</f>
        <v xml:space="preserve">Handstand F roll </v>
      </c>
      <c r="BH47" s="36"/>
      <c r="BI47" s="36"/>
      <c r="BJ47" s="36"/>
      <c r="BK47" s="67">
        <f>IF(ISNUMBER(SEARCH($B$15,BL47)),MAX($BK$8:BK46)+1,0)</f>
        <v>39</v>
      </c>
      <c r="BL47" s="74" t="s">
        <v>66</v>
      </c>
      <c r="BM47" s="36"/>
      <c r="BN47" s="36"/>
      <c r="BO47" s="67" t="str">
        <f>IFERROR(VLOOKUP(ROWS($BL$9:BL47),$BK$9:$BL$158,2,0),"")</f>
        <v xml:space="preserve">Handstand F roll </v>
      </c>
      <c r="BP47" s="36"/>
      <c r="BQ47" s="36"/>
      <c r="BR47" s="36"/>
      <c r="BS47" s="67">
        <f>IF(ISNUMBER(SEARCH($B$16,BT47)),MAX($BS$8:BS46)+1,0)</f>
        <v>39</v>
      </c>
      <c r="BT47" s="74" t="s">
        <v>66</v>
      </c>
      <c r="BU47" s="36"/>
      <c r="BV47" s="36"/>
      <c r="BW47" s="67" t="str">
        <f>IFERROR(VLOOKUP(ROWS($BT$9:BT47),$BS$9:$BT$158,2,0),"")</f>
        <v xml:space="preserve">Handstand F roll </v>
      </c>
      <c r="BX47" s="36"/>
      <c r="BY47" s="36"/>
      <c r="BZ47" s="36"/>
      <c r="CA47" s="67">
        <f>IF(ISNUMBER(SEARCH($B$17,CB47)),MAX($CA$8:CA46)+1,0)</f>
        <v>39</v>
      </c>
      <c r="CB47" s="74" t="s">
        <v>66</v>
      </c>
      <c r="CC47" s="36"/>
      <c r="CD47" s="36"/>
      <c r="CE47" s="67" t="str">
        <f>IFERROR(VLOOKUP(ROWS($CB$9:CB47),$CA$9:$CB$158,2,0),"")</f>
        <v xml:space="preserve">Handstand F roll </v>
      </c>
      <c r="CF47" s="36"/>
      <c r="CG47" s="36"/>
      <c r="CH47" s="36"/>
      <c r="CI47" s="67">
        <f>IF(ISNUMBER(SEARCH($B$18,CJ47)),MAX($CI$8:CI46)+1,0)</f>
        <v>39</v>
      </c>
      <c r="CJ47" s="74" t="s">
        <v>66</v>
      </c>
      <c r="CK47" s="36"/>
      <c r="CL47" s="36"/>
      <c r="CM47" s="67" t="str">
        <f>IFERROR(VLOOKUP(ROWS($CJ$9:CJ47),$CI$9:$CJ$158,2,0),"")</f>
        <v xml:space="preserve">Handstand F roll 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</row>
    <row r="48" spans="1:112" x14ac:dyDescent="0.25">
      <c r="A48" s="36"/>
      <c r="B48" s="36"/>
      <c r="C48" s="36"/>
      <c r="D48" s="52"/>
      <c r="E48" s="52"/>
      <c r="F48" s="52"/>
      <c r="G48" s="36"/>
      <c r="H48" s="36"/>
      <c r="I48" s="36"/>
      <c r="J48" s="36"/>
      <c r="K48" s="59" t="s">
        <v>206</v>
      </c>
      <c r="L48" s="36"/>
      <c r="M48" s="36"/>
      <c r="N48" s="36"/>
      <c r="O48" s="36">
        <f>IF(ISNUMBER(SEARCH($B$9,P48)),MAX($O$8:O47)+1,0)</f>
        <v>40</v>
      </c>
      <c r="P48" s="74" t="s">
        <v>67</v>
      </c>
      <c r="Q48" s="36"/>
      <c r="R48" s="36"/>
      <c r="S48" s="36" t="str">
        <f>IFERROR(VLOOKUP(ROWS($P$9:P48),$O$9:$P$158,2,0),"")</f>
        <v>B Roll to pike stand</v>
      </c>
      <c r="T48" s="36"/>
      <c r="U48" s="36"/>
      <c r="V48" s="36"/>
      <c r="W48" s="36">
        <f>IF(ISNUMBER(SEARCH($B$10,X48)),MAX($W$8:W47)+1,0)</f>
        <v>40</v>
      </c>
      <c r="X48" s="74" t="s">
        <v>67</v>
      </c>
      <c r="Y48" s="36"/>
      <c r="Z48" s="36"/>
      <c r="AA48" s="36" t="str">
        <f>IFERROR(VLOOKUP(ROWS($X$9:X48),$W$9:$X$158,2,0),"")</f>
        <v>B Roll to pike stand</v>
      </c>
      <c r="AB48" s="36"/>
      <c r="AC48" s="36"/>
      <c r="AD48" s="36"/>
      <c r="AE48" s="36">
        <f>IF(ISNUMBER(SEARCH($B$11,AF48)),MAX($AE$8:AE47)+1,0)</f>
        <v>40</v>
      </c>
      <c r="AF48" s="74" t="s">
        <v>67</v>
      </c>
      <c r="AG48" s="36"/>
      <c r="AH48" s="36"/>
      <c r="AI48" s="36" t="str">
        <f>IFERROR(VLOOKUP(ROWS($AF$9:AF48),$AE$9:$AF$158,2,0),"")</f>
        <v>B Roll to pike stand</v>
      </c>
      <c r="AJ48" s="36"/>
      <c r="AK48" s="36"/>
      <c r="AL48" s="36"/>
      <c r="AM48" s="36">
        <f>IF(ISNUMBER(SEARCH($B$12,AN48)),MAX($AM$8:AM47)+1,0)</f>
        <v>40</v>
      </c>
      <c r="AN48" s="74" t="s">
        <v>67</v>
      </c>
      <c r="AO48" s="36"/>
      <c r="AP48" s="36"/>
      <c r="AQ48" s="36" t="str">
        <f>IFERROR(VLOOKUP(ROWS($AN$9:AN48),$AM$9:$AN$158,2,0),"")</f>
        <v>B Roll to pike stand</v>
      </c>
      <c r="AR48" s="36"/>
      <c r="AS48" s="36"/>
      <c r="AT48" s="36"/>
      <c r="AU48" s="67">
        <f>IF(ISNUMBER(SEARCH($B$13,AV48)),MAX($AU$8:AU47)+1,0)</f>
        <v>40</v>
      </c>
      <c r="AV48" s="74" t="s">
        <v>67</v>
      </c>
      <c r="AW48" s="36"/>
      <c r="AX48" s="36"/>
      <c r="AY48" s="67" t="str">
        <f>IFERROR(VLOOKUP(ROWS($AV$9:AV48),$AU$9:$AV$158,2,0),"")</f>
        <v>B Roll to pike stand</v>
      </c>
      <c r="AZ48" s="36"/>
      <c r="BA48" s="36"/>
      <c r="BB48" s="36"/>
      <c r="BC48" s="67">
        <f>IF(ISNUMBER(SEARCH($B$14,BD48)),MAX($BC$8:BC47)+1,0)</f>
        <v>40</v>
      </c>
      <c r="BD48" s="74" t="s">
        <v>67</v>
      </c>
      <c r="BE48" s="36"/>
      <c r="BF48" s="36"/>
      <c r="BG48" s="67" t="str">
        <f>IFERROR(VLOOKUP(ROWS($BD$9:BD48),$BC$9:$BD$158,2,0),"")</f>
        <v>B Roll to pike stand</v>
      </c>
      <c r="BH48" s="36"/>
      <c r="BI48" s="36"/>
      <c r="BJ48" s="36"/>
      <c r="BK48" s="67">
        <f>IF(ISNUMBER(SEARCH($B$15,BL48)),MAX($BK$8:BK47)+1,0)</f>
        <v>40</v>
      </c>
      <c r="BL48" s="74" t="s">
        <v>67</v>
      </c>
      <c r="BM48" s="36"/>
      <c r="BN48" s="36"/>
      <c r="BO48" s="67" t="str">
        <f>IFERROR(VLOOKUP(ROWS($BL$9:BL48),$BK$9:$BL$158,2,0),"")</f>
        <v>B Roll to pike stand</v>
      </c>
      <c r="BP48" s="36"/>
      <c r="BQ48" s="36"/>
      <c r="BR48" s="36"/>
      <c r="BS48" s="67">
        <f>IF(ISNUMBER(SEARCH($B$16,BT48)),MAX($BS$8:BS47)+1,0)</f>
        <v>40</v>
      </c>
      <c r="BT48" s="74" t="s">
        <v>67</v>
      </c>
      <c r="BU48" s="36"/>
      <c r="BV48" s="36"/>
      <c r="BW48" s="67" t="str">
        <f>IFERROR(VLOOKUP(ROWS($BT$9:BT48),$BS$9:$BT$158,2,0),"")</f>
        <v>B Roll to pike stand</v>
      </c>
      <c r="BX48" s="36"/>
      <c r="BY48" s="36"/>
      <c r="BZ48" s="36"/>
      <c r="CA48" s="67">
        <f>IF(ISNUMBER(SEARCH($B$17,CB48)),MAX($CA$8:CA47)+1,0)</f>
        <v>40</v>
      </c>
      <c r="CB48" s="74" t="s">
        <v>67</v>
      </c>
      <c r="CC48" s="36"/>
      <c r="CD48" s="36"/>
      <c r="CE48" s="67" t="str">
        <f>IFERROR(VLOOKUP(ROWS($CB$9:CB48),$CA$9:$CB$158,2,0),"")</f>
        <v>B Roll to pike stand</v>
      </c>
      <c r="CF48" s="36"/>
      <c r="CG48" s="36"/>
      <c r="CH48" s="36"/>
      <c r="CI48" s="67">
        <f>IF(ISNUMBER(SEARCH($B$18,CJ48)),MAX($CI$8:CI47)+1,0)</f>
        <v>40</v>
      </c>
      <c r="CJ48" s="74" t="s">
        <v>67</v>
      </c>
      <c r="CK48" s="36"/>
      <c r="CL48" s="36"/>
      <c r="CM48" s="67" t="str">
        <f>IFERROR(VLOOKUP(ROWS($CJ$9:CJ48),$CI$9:$CJ$158,2,0),"")</f>
        <v>B Roll to pike stand</v>
      </c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</row>
    <row r="49" spans="1:112" x14ac:dyDescent="0.25">
      <c r="A49" s="36"/>
      <c r="B49" s="36"/>
      <c r="C49" s="36"/>
      <c r="D49" s="52"/>
      <c r="E49" s="52"/>
      <c r="F49" s="52"/>
      <c r="G49" s="36"/>
      <c r="H49" s="36"/>
      <c r="I49" s="36"/>
      <c r="J49" s="36"/>
      <c r="K49" s="36"/>
      <c r="L49" s="36"/>
      <c r="M49" s="36"/>
      <c r="N49" s="36"/>
      <c r="O49" s="36">
        <f>IF(ISNUMBER(SEARCH($B$9,P49)),MAX($O$8:O48)+1,0)</f>
        <v>41</v>
      </c>
      <c r="P49" s="74" t="s">
        <v>68</v>
      </c>
      <c r="Q49" s="36"/>
      <c r="R49" s="36"/>
      <c r="S49" s="36" t="str">
        <f>IFERROR(VLOOKUP(ROWS($P$9:P49),$O$9:$P$158,2,0),"")</f>
        <v>Handstand ½ turn</v>
      </c>
      <c r="T49" s="36"/>
      <c r="U49" s="36"/>
      <c r="V49" s="36"/>
      <c r="W49" s="36">
        <f>IF(ISNUMBER(SEARCH($B$10,X49)),MAX($W$8:W48)+1,0)</f>
        <v>41</v>
      </c>
      <c r="X49" s="74" t="s">
        <v>68</v>
      </c>
      <c r="Y49" s="36"/>
      <c r="Z49" s="36"/>
      <c r="AA49" s="36" t="str">
        <f>IFERROR(VLOOKUP(ROWS($X$9:X49),$W$9:$X$158,2,0),"")</f>
        <v>Handstand ½ turn</v>
      </c>
      <c r="AB49" s="36"/>
      <c r="AC49" s="36"/>
      <c r="AD49" s="36"/>
      <c r="AE49" s="36">
        <f>IF(ISNUMBER(SEARCH($B$11,AF49)),MAX($AE$8:AE48)+1,0)</f>
        <v>41</v>
      </c>
      <c r="AF49" s="74" t="s">
        <v>68</v>
      </c>
      <c r="AG49" s="36"/>
      <c r="AH49" s="36"/>
      <c r="AI49" s="36" t="str">
        <f>IFERROR(VLOOKUP(ROWS($AF$9:AF49),$AE$9:$AF$158,2,0),"")</f>
        <v>Handstand ½ turn</v>
      </c>
      <c r="AJ49" s="36"/>
      <c r="AK49" s="36"/>
      <c r="AL49" s="36"/>
      <c r="AM49" s="36">
        <f>IF(ISNUMBER(SEARCH($B$12,AN49)),MAX($AM$8:AM48)+1,0)</f>
        <v>41</v>
      </c>
      <c r="AN49" s="74" t="s">
        <v>68</v>
      </c>
      <c r="AO49" s="36"/>
      <c r="AP49" s="36"/>
      <c r="AQ49" s="36" t="str">
        <f>IFERROR(VLOOKUP(ROWS($AN$9:AN49),$AM$9:$AN$158,2,0),"")</f>
        <v>Handstand ½ turn</v>
      </c>
      <c r="AR49" s="36"/>
      <c r="AS49" s="36"/>
      <c r="AT49" s="36"/>
      <c r="AU49" s="67">
        <f>IF(ISNUMBER(SEARCH($B$13,AV49)),MAX($AU$8:AU48)+1,0)</f>
        <v>41</v>
      </c>
      <c r="AV49" s="74" t="s">
        <v>68</v>
      </c>
      <c r="AW49" s="36"/>
      <c r="AX49" s="36"/>
      <c r="AY49" s="67" t="str">
        <f>IFERROR(VLOOKUP(ROWS($AV$9:AV49),$AU$9:$AV$158,2,0),"")</f>
        <v>Handstand ½ turn</v>
      </c>
      <c r="AZ49" s="36"/>
      <c r="BA49" s="36"/>
      <c r="BB49" s="36"/>
      <c r="BC49" s="67">
        <f>IF(ISNUMBER(SEARCH($B$14,BD49)),MAX($BC$8:BC48)+1,0)</f>
        <v>41</v>
      </c>
      <c r="BD49" s="74" t="s">
        <v>68</v>
      </c>
      <c r="BE49" s="36"/>
      <c r="BF49" s="36"/>
      <c r="BG49" s="67" t="str">
        <f>IFERROR(VLOOKUP(ROWS($BD$9:BD49),$BC$9:$BD$158,2,0),"")</f>
        <v>Handstand ½ turn</v>
      </c>
      <c r="BH49" s="36"/>
      <c r="BI49" s="36"/>
      <c r="BJ49" s="36"/>
      <c r="BK49" s="67">
        <f>IF(ISNUMBER(SEARCH($B$15,BL49)),MAX($BK$8:BK48)+1,0)</f>
        <v>41</v>
      </c>
      <c r="BL49" s="74" t="s">
        <v>68</v>
      </c>
      <c r="BM49" s="36"/>
      <c r="BN49" s="36"/>
      <c r="BO49" s="67" t="str">
        <f>IFERROR(VLOOKUP(ROWS($BL$9:BL49),$BK$9:$BL$158,2,0),"")</f>
        <v>Handstand ½ turn</v>
      </c>
      <c r="BP49" s="36"/>
      <c r="BQ49" s="36"/>
      <c r="BR49" s="36"/>
      <c r="BS49" s="67">
        <f>IF(ISNUMBER(SEARCH($B$16,BT49)),MAX($BS$8:BS48)+1,0)</f>
        <v>41</v>
      </c>
      <c r="BT49" s="74" t="s">
        <v>68</v>
      </c>
      <c r="BU49" s="36"/>
      <c r="BV49" s="36"/>
      <c r="BW49" s="67" t="str">
        <f>IFERROR(VLOOKUP(ROWS($BT$9:BT49),$BS$9:$BT$158,2,0),"")</f>
        <v>Handstand ½ turn</v>
      </c>
      <c r="BX49" s="36"/>
      <c r="BY49" s="36"/>
      <c r="BZ49" s="36"/>
      <c r="CA49" s="67">
        <f>IF(ISNUMBER(SEARCH($B$17,CB49)),MAX($CA$8:CA48)+1,0)</f>
        <v>41</v>
      </c>
      <c r="CB49" s="74" t="s">
        <v>68</v>
      </c>
      <c r="CC49" s="36"/>
      <c r="CD49" s="36"/>
      <c r="CE49" s="67" t="str">
        <f>IFERROR(VLOOKUP(ROWS($CB$9:CB49),$CA$9:$CB$158,2,0),"")</f>
        <v>Handstand ½ turn</v>
      </c>
      <c r="CF49" s="36"/>
      <c r="CG49" s="36"/>
      <c r="CH49" s="36"/>
      <c r="CI49" s="67">
        <f>IF(ISNUMBER(SEARCH($B$18,CJ49)),MAX($CI$8:CI48)+1,0)</f>
        <v>41</v>
      </c>
      <c r="CJ49" s="74" t="s">
        <v>68</v>
      </c>
      <c r="CK49" s="36"/>
      <c r="CL49" s="36"/>
      <c r="CM49" s="67" t="str">
        <f>IFERROR(VLOOKUP(ROWS($CJ$9:CJ49),$CI$9:$CJ$158,2,0),"")</f>
        <v>Handstand ½ turn</v>
      </c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</row>
    <row r="50" spans="1:112" x14ac:dyDescent="0.25">
      <c r="A50" s="36"/>
      <c r="B50" s="36"/>
      <c r="C50" s="36"/>
      <c r="D50" s="52"/>
      <c r="E50" s="52"/>
      <c r="F50" s="52"/>
      <c r="G50" s="36"/>
      <c r="H50" s="36"/>
      <c r="I50" s="36"/>
      <c r="J50" s="36"/>
      <c r="K50" s="36">
        <v>1</v>
      </c>
      <c r="L50" s="36"/>
      <c r="M50" s="36"/>
      <c r="N50" s="36"/>
      <c r="O50" s="36">
        <f>IF(ISNUMBER(SEARCH($B$9,P50)),MAX($O$8:O49)+1,0)</f>
        <v>42</v>
      </c>
      <c r="P50" s="74" t="s">
        <v>75</v>
      </c>
      <c r="Q50" s="36"/>
      <c r="R50" s="36"/>
      <c r="S50" s="36" t="str">
        <f>IFERROR(VLOOKUP(ROWS($P$9:P50),$O$9:$P$158,2,0),"")</f>
        <v>Straddle Bunny Hop to Handstand</v>
      </c>
      <c r="T50" s="36"/>
      <c r="U50" s="36"/>
      <c r="V50" s="36"/>
      <c r="W50" s="36">
        <f>IF(ISNUMBER(SEARCH($B$10,X50)),MAX($W$8:W49)+1,0)</f>
        <v>42</v>
      </c>
      <c r="X50" s="74" t="s">
        <v>75</v>
      </c>
      <c r="Y50" s="36"/>
      <c r="Z50" s="36"/>
      <c r="AA50" s="36" t="str">
        <f>IFERROR(VLOOKUP(ROWS($X$9:X50),$W$9:$X$158,2,0),"")</f>
        <v>Straddle Bunny Hop to Handstand</v>
      </c>
      <c r="AB50" s="36"/>
      <c r="AC50" s="36"/>
      <c r="AD50" s="36"/>
      <c r="AE50" s="36">
        <f>IF(ISNUMBER(SEARCH($B$11,AF50)),MAX($AE$8:AE49)+1,0)</f>
        <v>42</v>
      </c>
      <c r="AF50" s="74" t="s">
        <v>75</v>
      </c>
      <c r="AG50" s="36"/>
      <c r="AH50" s="36"/>
      <c r="AI50" s="36" t="str">
        <f>IFERROR(VLOOKUP(ROWS($AF$9:AF50),$AE$9:$AF$158,2,0),"")</f>
        <v>Straddle Bunny Hop to Handstand</v>
      </c>
      <c r="AJ50" s="36"/>
      <c r="AK50" s="36"/>
      <c r="AL50" s="36"/>
      <c r="AM50" s="36">
        <f>IF(ISNUMBER(SEARCH($B$12,AN50)),MAX($AM$8:AM49)+1,0)</f>
        <v>42</v>
      </c>
      <c r="AN50" s="74" t="s">
        <v>75</v>
      </c>
      <c r="AO50" s="36"/>
      <c r="AP50" s="36"/>
      <c r="AQ50" s="36" t="str">
        <f>IFERROR(VLOOKUP(ROWS($AN$9:AN50),$AM$9:$AN$158,2,0),"")</f>
        <v>Straddle Bunny Hop to Handstand</v>
      </c>
      <c r="AR50" s="36"/>
      <c r="AS50" s="36"/>
      <c r="AT50" s="36"/>
      <c r="AU50" s="67">
        <f>IF(ISNUMBER(SEARCH($B$13,AV50)),MAX($AU$8:AU49)+1,0)</f>
        <v>42</v>
      </c>
      <c r="AV50" s="74" t="s">
        <v>75</v>
      </c>
      <c r="AW50" s="36"/>
      <c r="AX50" s="36"/>
      <c r="AY50" s="67" t="str">
        <f>IFERROR(VLOOKUP(ROWS($AV$9:AV50),$AU$9:$AV$158,2,0),"")</f>
        <v>Straddle Bunny Hop to Handstand</v>
      </c>
      <c r="AZ50" s="36"/>
      <c r="BA50" s="36"/>
      <c r="BB50" s="36"/>
      <c r="BC50" s="67">
        <f>IF(ISNUMBER(SEARCH($B$14,BD50)),MAX($BC$8:BC49)+1,0)</f>
        <v>42</v>
      </c>
      <c r="BD50" s="74" t="s">
        <v>75</v>
      </c>
      <c r="BE50" s="36"/>
      <c r="BF50" s="36"/>
      <c r="BG50" s="67" t="str">
        <f>IFERROR(VLOOKUP(ROWS($BD$9:BD50),$BC$9:$BD$158,2,0),"")</f>
        <v>Straddle Bunny Hop to Handstand</v>
      </c>
      <c r="BH50" s="36"/>
      <c r="BI50" s="36"/>
      <c r="BJ50" s="36"/>
      <c r="BK50" s="67">
        <f>IF(ISNUMBER(SEARCH($B$15,BL50)),MAX($BK$8:BK49)+1,0)</f>
        <v>42</v>
      </c>
      <c r="BL50" s="74" t="s">
        <v>75</v>
      </c>
      <c r="BM50" s="36"/>
      <c r="BN50" s="36"/>
      <c r="BO50" s="67" t="str">
        <f>IFERROR(VLOOKUP(ROWS($BL$9:BL50),$BK$9:$BL$158,2,0),"")</f>
        <v>Straddle Bunny Hop to Handstand</v>
      </c>
      <c r="BP50" s="36"/>
      <c r="BQ50" s="36"/>
      <c r="BR50" s="36"/>
      <c r="BS50" s="67">
        <f>IF(ISNUMBER(SEARCH($B$16,BT50)),MAX($BS$8:BS49)+1,0)</f>
        <v>42</v>
      </c>
      <c r="BT50" s="74" t="s">
        <v>75</v>
      </c>
      <c r="BU50" s="36"/>
      <c r="BV50" s="36"/>
      <c r="BW50" s="67" t="str">
        <f>IFERROR(VLOOKUP(ROWS($BT$9:BT50),$BS$9:$BT$158,2,0),"")</f>
        <v>Straddle Bunny Hop to Handstand</v>
      </c>
      <c r="BX50" s="36"/>
      <c r="BY50" s="36"/>
      <c r="BZ50" s="36"/>
      <c r="CA50" s="67">
        <f>IF(ISNUMBER(SEARCH($B$17,CB50)),MAX($CA$8:CA49)+1,0)</f>
        <v>42</v>
      </c>
      <c r="CB50" s="74" t="s">
        <v>75</v>
      </c>
      <c r="CC50" s="36"/>
      <c r="CD50" s="36"/>
      <c r="CE50" s="67" t="str">
        <f>IFERROR(VLOOKUP(ROWS($CB$9:CB50),$CA$9:$CB$158,2,0),"")</f>
        <v>Straddle Bunny Hop to Handstand</v>
      </c>
      <c r="CF50" s="36"/>
      <c r="CG50" s="36"/>
      <c r="CH50" s="36"/>
      <c r="CI50" s="67">
        <f>IF(ISNUMBER(SEARCH($B$18,CJ50)),MAX($CI$8:CI49)+1,0)</f>
        <v>42</v>
      </c>
      <c r="CJ50" s="74" t="s">
        <v>75</v>
      </c>
      <c r="CK50" s="36"/>
      <c r="CL50" s="36"/>
      <c r="CM50" s="67" t="str">
        <f>IFERROR(VLOOKUP(ROWS($CJ$9:CJ50),$CI$9:$CJ$158,2,0),"")</f>
        <v>Straddle Bunny Hop to Handstand</v>
      </c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</row>
    <row r="51" spans="1:112" x14ac:dyDescent="0.25">
      <c r="A51" s="36"/>
      <c r="B51" s="36"/>
      <c r="C51" s="36"/>
      <c r="D51" s="52"/>
      <c r="E51" s="52"/>
      <c r="F51" s="52"/>
      <c r="G51" s="36"/>
      <c r="H51" s="36"/>
      <c r="I51" s="36"/>
      <c r="J51" s="36"/>
      <c r="K51" s="51" t="s">
        <v>220</v>
      </c>
      <c r="L51" s="36"/>
      <c r="M51" s="36"/>
      <c r="N51" s="36"/>
      <c r="O51" s="36">
        <f>IF(ISNUMBER(SEARCH($B$9,P51)),MAX($O$8:O50)+1,0)</f>
        <v>43</v>
      </c>
      <c r="P51" s="74" t="s">
        <v>69</v>
      </c>
      <c r="Q51" s="36"/>
      <c r="R51" s="36"/>
      <c r="S51" s="36" t="str">
        <f>IFERROR(VLOOKUP(ROWS($P$9:P51),$O$9:$P$158,2,0),"")</f>
        <v>Single Leg Circle</v>
      </c>
      <c r="T51" s="36"/>
      <c r="U51" s="36"/>
      <c r="V51" s="36"/>
      <c r="W51" s="36">
        <f>IF(ISNUMBER(SEARCH($B$10,X51)),MAX($W$8:W50)+1,0)</f>
        <v>43</v>
      </c>
      <c r="X51" s="74" t="s">
        <v>69</v>
      </c>
      <c r="Y51" s="36"/>
      <c r="Z51" s="36"/>
      <c r="AA51" s="36" t="str">
        <f>IFERROR(VLOOKUP(ROWS($X$9:X51),$W$9:$X$158,2,0),"")</f>
        <v>Single Leg Circle</v>
      </c>
      <c r="AB51" s="36"/>
      <c r="AC51" s="36"/>
      <c r="AD51" s="36"/>
      <c r="AE51" s="36">
        <f>IF(ISNUMBER(SEARCH($B$11,AF51)),MAX($AE$8:AE50)+1,0)</f>
        <v>43</v>
      </c>
      <c r="AF51" s="74" t="s">
        <v>69</v>
      </c>
      <c r="AG51" s="36"/>
      <c r="AH51" s="36"/>
      <c r="AI51" s="36" t="str">
        <f>IFERROR(VLOOKUP(ROWS($AF$9:AF51),$AE$9:$AF$158,2,0),"")</f>
        <v>Single Leg Circle</v>
      </c>
      <c r="AJ51" s="36"/>
      <c r="AK51" s="36"/>
      <c r="AL51" s="36"/>
      <c r="AM51" s="36">
        <f>IF(ISNUMBER(SEARCH($B$12,AN51)),MAX($AM$8:AM50)+1,0)</f>
        <v>43</v>
      </c>
      <c r="AN51" s="74" t="s">
        <v>69</v>
      </c>
      <c r="AO51" s="36"/>
      <c r="AP51" s="36"/>
      <c r="AQ51" s="36" t="str">
        <f>IFERROR(VLOOKUP(ROWS($AN$9:AN51),$AM$9:$AN$158,2,0),"")</f>
        <v>Single Leg Circle</v>
      </c>
      <c r="AR51" s="36"/>
      <c r="AS51" s="36"/>
      <c r="AT51" s="36"/>
      <c r="AU51" s="67">
        <f>IF(ISNUMBER(SEARCH($B$13,AV51)),MAX($AU$8:AU50)+1,0)</f>
        <v>43</v>
      </c>
      <c r="AV51" s="74" t="s">
        <v>69</v>
      </c>
      <c r="AW51" s="36"/>
      <c r="AX51" s="36"/>
      <c r="AY51" s="67" t="str">
        <f>IFERROR(VLOOKUP(ROWS($AV$9:AV51),$AU$9:$AV$158,2,0),"")</f>
        <v>Single Leg Circle</v>
      </c>
      <c r="AZ51" s="36"/>
      <c r="BA51" s="36"/>
      <c r="BB51" s="36"/>
      <c r="BC51" s="67">
        <f>IF(ISNUMBER(SEARCH($B$14,BD51)),MAX($BC$8:BC50)+1,0)</f>
        <v>43</v>
      </c>
      <c r="BD51" s="74" t="s">
        <v>69</v>
      </c>
      <c r="BE51" s="36"/>
      <c r="BF51" s="36"/>
      <c r="BG51" s="67" t="str">
        <f>IFERROR(VLOOKUP(ROWS($BD$9:BD51),$BC$9:$BD$158,2,0),"")</f>
        <v>Single Leg Circle</v>
      </c>
      <c r="BH51" s="36"/>
      <c r="BI51" s="36"/>
      <c r="BJ51" s="36"/>
      <c r="BK51" s="67">
        <f>IF(ISNUMBER(SEARCH($B$15,BL51)),MAX($BK$8:BK50)+1,0)</f>
        <v>43</v>
      </c>
      <c r="BL51" s="74" t="s">
        <v>69</v>
      </c>
      <c r="BM51" s="36"/>
      <c r="BN51" s="36"/>
      <c r="BO51" s="67" t="str">
        <f>IFERROR(VLOOKUP(ROWS($BL$9:BL51),$BK$9:$BL$158,2,0),"")</f>
        <v>Single Leg Circle</v>
      </c>
      <c r="BP51" s="36"/>
      <c r="BQ51" s="36"/>
      <c r="BR51" s="36"/>
      <c r="BS51" s="67">
        <f>IF(ISNUMBER(SEARCH($B$16,BT51)),MAX($BS$8:BS50)+1,0)</f>
        <v>43</v>
      </c>
      <c r="BT51" s="74" t="s">
        <v>69</v>
      </c>
      <c r="BU51" s="36"/>
      <c r="BV51" s="36"/>
      <c r="BW51" s="67" t="str">
        <f>IFERROR(VLOOKUP(ROWS($BT$9:BT51),$BS$9:$BT$158,2,0),"")</f>
        <v>Single Leg Circle</v>
      </c>
      <c r="BX51" s="36"/>
      <c r="BY51" s="36"/>
      <c r="BZ51" s="36"/>
      <c r="CA51" s="67">
        <f>IF(ISNUMBER(SEARCH($B$17,CB51)),MAX($CA$8:CA50)+1,0)</f>
        <v>43</v>
      </c>
      <c r="CB51" s="74" t="s">
        <v>69</v>
      </c>
      <c r="CC51" s="36"/>
      <c r="CD51" s="36"/>
      <c r="CE51" s="67" t="str">
        <f>IFERROR(VLOOKUP(ROWS($CB$9:CB51),$CA$9:$CB$158,2,0),"")</f>
        <v>Single Leg Circle</v>
      </c>
      <c r="CF51" s="36"/>
      <c r="CG51" s="36"/>
      <c r="CH51" s="36"/>
      <c r="CI51" s="67">
        <f>IF(ISNUMBER(SEARCH($B$18,CJ51)),MAX($CI$8:CI50)+1,0)</f>
        <v>43</v>
      </c>
      <c r="CJ51" s="74" t="s">
        <v>69</v>
      </c>
      <c r="CK51" s="36"/>
      <c r="CL51" s="36"/>
      <c r="CM51" s="67" t="str">
        <f>IFERROR(VLOOKUP(ROWS($CJ$9:CJ51),$CI$9:$CJ$158,2,0),"")</f>
        <v>Single Leg Circle</v>
      </c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</row>
    <row r="52" spans="1:11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 t="str">
        <f>IF(D5="Female",IF(COUNTIF(CQ9:CQ18,"Yes")&gt;=1,"Yes","No"),"Yes")</f>
        <v>Yes</v>
      </c>
      <c r="L52" s="36"/>
      <c r="M52" s="36"/>
      <c r="N52" s="36"/>
      <c r="O52" s="36">
        <f>IF(ISNUMBER(SEARCH($B$9,P52)),MAX($O$8:O51)+1,0)</f>
        <v>44</v>
      </c>
      <c r="P52" s="76" t="s">
        <v>70</v>
      </c>
      <c r="Q52" s="36"/>
      <c r="R52" s="36"/>
      <c r="S52" s="36" t="str">
        <f>IFERROR(VLOOKUP(ROWS($P$9:P52),$O$9:$P$158,2,0),"")</f>
        <v>Backward walkover</v>
      </c>
      <c r="T52" s="36"/>
      <c r="U52" s="36"/>
      <c r="V52" s="36"/>
      <c r="W52" s="36">
        <f>IF(ISNUMBER(SEARCH($B$10,X52)),MAX($W$8:W51)+1,0)</f>
        <v>44</v>
      </c>
      <c r="X52" s="76" t="s">
        <v>70</v>
      </c>
      <c r="Y52" s="36"/>
      <c r="Z52" s="36"/>
      <c r="AA52" s="36" t="str">
        <f>IFERROR(VLOOKUP(ROWS($X$9:X52),$W$9:$X$158,2,0),"")</f>
        <v>Backward walkover</v>
      </c>
      <c r="AB52" s="36"/>
      <c r="AC52" s="36"/>
      <c r="AD52" s="36"/>
      <c r="AE52" s="36">
        <f>IF(ISNUMBER(SEARCH($B$11,AF52)),MAX($AE$8:AE51)+1,0)</f>
        <v>44</v>
      </c>
      <c r="AF52" s="76" t="s">
        <v>70</v>
      </c>
      <c r="AG52" s="36"/>
      <c r="AH52" s="36"/>
      <c r="AI52" s="36" t="str">
        <f>IFERROR(VLOOKUP(ROWS($AF$9:AF52),$AE$9:$AF$158,2,0),"")</f>
        <v>Backward walkover</v>
      </c>
      <c r="AJ52" s="36"/>
      <c r="AK52" s="36"/>
      <c r="AL52" s="36"/>
      <c r="AM52" s="36">
        <f>IF(ISNUMBER(SEARCH($B$12,AN52)),MAX($AM$8:AM51)+1,0)</f>
        <v>44</v>
      </c>
      <c r="AN52" s="76" t="s">
        <v>70</v>
      </c>
      <c r="AO52" s="36"/>
      <c r="AP52" s="36"/>
      <c r="AQ52" s="36" t="str">
        <f>IFERROR(VLOOKUP(ROWS($AN$9:AN52),$AM$9:$AN$158,2,0),"")</f>
        <v>Backward walkover</v>
      </c>
      <c r="AR52" s="36"/>
      <c r="AS52" s="36"/>
      <c r="AT52" s="36"/>
      <c r="AU52" s="67">
        <f>IF(ISNUMBER(SEARCH($B$13,AV52)),MAX($AU$8:AU51)+1,0)</f>
        <v>44</v>
      </c>
      <c r="AV52" s="76" t="s">
        <v>70</v>
      </c>
      <c r="AW52" s="36"/>
      <c r="AX52" s="36"/>
      <c r="AY52" s="67" t="str">
        <f>IFERROR(VLOOKUP(ROWS($AV$9:AV52),$AU$9:$AV$158,2,0),"")</f>
        <v>Backward walkover</v>
      </c>
      <c r="AZ52" s="36"/>
      <c r="BA52" s="36"/>
      <c r="BB52" s="36"/>
      <c r="BC52" s="67">
        <f>IF(ISNUMBER(SEARCH($B$14,BD52)),MAX($BC$8:BC51)+1,0)</f>
        <v>44</v>
      </c>
      <c r="BD52" s="76" t="s">
        <v>70</v>
      </c>
      <c r="BE52" s="36"/>
      <c r="BF52" s="36"/>
      <c r="BG52" s="67" t="str">
        <f>IFERROR(VLOOKUP(ROWS($BD$9:BD52),$BC$9:$BD$158,2,0),"")</f>
        <v>Backward walkover</v>
      </c>
      <c r="BH52" s="36"/>
      <c r="BI52" s="36"/>
      <c r="BJ52" s="36"/>
      <c r="BK52" s="67">
        <f>IF(ISNUMBER(SEARCH($B$15,BL52)),MAX($BK$8:BK51)+1,0)</f>
        <v>44</v>
      </c>
      <c r="BL52" s="76" t="s">
        <v>70</v>
      </c>
      <c r="BM52" s="36"/>
      <c r="BN52" s="36"/>
      <c r="BO52" s="67" t="str">
        <f>IFERROR(VLOOKUP(ROWS($BL$9:BL52),$BK$9:$BL$158,2,0),"")</f>
        <v>Backward walkover</v>
      </c>
      <c r="BP52" s="36"/>
      <c r="BQ52" s="36"/>
      <c r="BR52" s="36"/>
      <c r="BS52" s="67">
        <f>IF(ISNUMBER(SEARCH($B$16,BT52)),MAX($BS$8:BS51)+1,0)</f>
        <v>44</v>
      </c>
      <c r="BT52" s="76" t="s">
        <v>70</v>
      </c>
      <c r="BU52" s="36"/>
      <c r="BV52" s="36"/>
      <c r="BW52" s="67" t="str">
        <f>IFERROR(VLOOKUP(ROWS($BT$9:BT52),$BS$9:$BT$158,2,0),"")</f>
        <v>Backward walkover</v>
      </c>
      <c r="BX52" s="36"/>
      <c r="BY52" s="36"/>
      <c r="BZ52" s="36"/>
      <c r="CA52" s="67">
        <f>IF(ISNUMBER(SEARCH($B$17,CB52)),MAX($CA$8:CA51)+1,0)</f>
        <v>44</v>
      </c>
      <c r="CB52" s="76" t="s">
        <v>70</v>
      </c>
      <c r="CC52" s="36"/>
      <c r="CD52" s="36"/>
      <c r="CE52" s="67" t="str">
        <f>IFERROR(VLOOKUP(ROWS($CB$9:CB52),$CA$9:$CB$158,2,0),"")</f>
        <v>Backward walkover</v>
      </c>
      <c r="CF52" s="36"/>
      <c r="CG52" s="36"/>
      <c r="CH52" s="36"/>
      <c r="CI52" s="67">
        <f>IF(ISNUMBER(SEARCH($B$18,CJ52)),MAX($CI$8:CI51)+1,0)</f>
        <v>44</v>
      </c>
      <c r="CJ52" s="76" t="s">
        <v>70</v>
      </c>
      <c r="CK52" s="36"/>
      <c r="CL52" s="36"/>
      <c r="CM52" s="67" t="str">
        <f>IFERROR(VLOOKUP(ROWS($CJ$9:CJ52),$CI$9:$CJ$158,2,0),"")</f>
        <v>Backward walkover</v>
      </c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</row>
    <row r="53" spans="1:11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51" t="s">
        <v>221</v>
      </c>
      <c r="L53" s="36"/>
      <c r="M53" s="36"/>
      <c r="N53" s="36"/>
      <c r="O53" s="36">
        <f>IF(ISNUMBER(SEARCH($B$9,P53)),MAX($O$8:O52)+1,0)</f>
        <v>45</v>
      </c>
      <c r="P53" s="74" t="s">
        <v>71</v>
      </c>
      <c r="Q53" s="36"/>
      <c r="R53" s="36"/>
      <c r="S53" s="36" t="str">
        <f>IFERROR(VLOOKUP(ROWS($P$9:P53),$O$9:$P$158,2,0),"")</f>
        <v>Cartwheel ¼ turn in (Front to Back)↓</v>
      </c>
      <c r="T53" s="36"/>
      <c r="U53" s="36"/>
      <c r="V53" s="36"/>
      <c r="W53" s="36">
        <f>IF(ISNUMBER(SEARCH($B$10,X53)),MAX($W$8:W52)+1,0)</f>
        <v>45</v>
      </c>
      <c r="X53" s="74" t="s">
        <v>71</v>
      </c>
      <c r="Y53" s="36"/>
      <c r="Z53" s="36"/>
      <c r="AA53" s="36" t="str">
        <f>IFERROR(VLOOKUP(ROWS($X$9:X53),$W$9:$X$158,2,0),"")</f>
        <v>Cartwheel ¼ turn in (Front to Back)↓</v>
      </c>
      <c r="AB53" s="36"/>
      <c r="AC53" s="36"/>
      <c r="AD53" s="36"/>
      <c r="AE53" s="36">
        <f>IF(ISNUMBER(SEARCH($B$11,AF53)),MAX($AE$8:AE52)+1,0)</f>
        <v>45</v>
      </c>
      <c r="AF53" s="74" t="s">
        <v>71</v>
      </c>
      <c r="AG53" s="36"/>
      <c r="AH53" s="36"/>
      <c r="AI53" s="36" t="str">
        <f>IFERROR(VLOOKUP(ROWS($AF$9:AF53),$AE$9:$AF$158,2,0),"")</f>
        <v>Cartwheel ¼ turn in (Front to Back)↓</v>
      </c>
      <c r="AJ53" s="36"/>
      <c r="AK53" s="36"/>
      <c r="AL53" s="36"/>
      <c r="AM53" s="36">
        <f>IF(ISNUMBER(SEARCH($B$12,AN53)),MAX($AM$8:AM52)+1,0)</f>
        <v>45</v>
      </c>
      <c r="AN53" s="74" t="s">
        <v>71</v>
      </c>
      <c r="AO53" s="36"/>
      <c r="AP53" s="36"/>
      <c r="AQ53" s="36" t="str">
        <f>IFERROR(VLOOKUP(ROWS($AN$9:AN53),$AM$9:$AN$158,2,0),"")</f>
        <v>Cartwheel ¼ turn in (Front to Back)↓</v>
      </c>
      <c r="AR53" s="36"/>
      <c r="AS53" s="36"/>
      <c r="AT53" s="36"/>
      <c r="AU53" s="67">
        <f>IF(ISNUMBER(SEARCH($B$13,AV53)),MAX($AU$8:AU52)+1,0)</f>
        <v>45</v>
      </c>
      <c r="AV53" s="74" t="s">
        <v>71</v>
      </c>
      <c r="AW53" s="36"/>
      <c r="AX53" s="36"/>
      <c r="AY53" s="67" t="str">
        <f>IFERROR(VLOOKUP(ROWS($AV$9:AV53),$AU$9:$AV$158,2,0),"")</f>
        <v>Cartwheel ¼ turn in (Front to Back)↓</v>
      </c>
      <c r="AZ53" s="36"/>
      <c r="BA53" s="36"/>
      <c r="BB53" s="36"/>
      <c r="BC53" s="67">
        <f>IF(ISNUMBER(SEARCH($B$14,BD53)),MAX($BC$8:BC52)+1,0)</f>
        <v>45</v>
      </c>
      <c r="BD53" s="74" t="s">
        <v>71</v>
      </c>
      <c r="BE53" s="36"/>
      <c r="BF53" s="36"/>
      <c r="BG53" s="67" t="str">
        <f>IFERROR(VLOOKUP(ROWS($BD$9:BD53),$BC$9:$BD$158,2,0),"")</f>
        <v>Cartwheel ¼ turn in (Front to Back)↓</v>
      </c>
      <c r="BH53" s="36"/>
      <c r="BI53" s="36"/>
      <c r="BJ53" s="36"/>
      <c r="BK53" s="67">
        <f>IF(ISNUMBER(SEARCH($B$15,BL53)),MAX($BK$8:BK52)+1,0)</f>
        <v>45</v>
      </c>
      <c r="BL53" s="74" t="s">
        <v>71</v>
      </c>
      <c r="BM53" s="36"/>
      <c r="BN53" s="36"/>
      <c r="BO53" s="67" t="str">
        <f>IFERROR(VLOOKUP(ROWS($BL$9:BL53),$BK$9:$BL$158,2,0),"")</f>
        <v>Cartwheel ¼ turn in (Front to Back)↓</v>
      </c>
      <c r="BP53" s="36"/>
      <c r="BQ53" s="36"/>
      <c r="BR53" s="36"/>
      <c r="BS53" s="67">
        <f>IF(ISNUMBER(SEARCH($B$16,BT53)),MAX($BS$8:BS52)+1,0)</f>
        <v>45</v>
      </c>
      <c r="BT53" s="74" t="s">
        <v>71</v>
      </c>
      <c r="BU53" s="36"/>
      <c r="BV53" s="36"/>
      <c r="BW53" s="67" t="str">
        <f>IFERROR(VLOOKUP(ROWS($BT$9:BT53),$BS$9:$BT$158,2,0),"")</f>
        <v>Cartwheel ¼ turn in (Front to Back)↓</v>
      </c>
      <c r="BX53" s="36"/>
      <c r="BY53" s="36"/>
      <c r="BZ53" s="36"/>
      <c r="CA53" s="67">
        <f>IF(ISNUMBER(SEARCH($B$17,CB53)),MAX($CA$8:CA52)+1,0)</f>
        <v>45</v>
      </c>
      <c r="CB53" s="74" t="s">
        <v>71</v>
      </c>
      <c r="CC53" s="36"/>
      <c r="CD53" s="36"/>
      <c r="CE53" s="67" t="str">
        <f>IFERROR(VLOOKUP(ROWS($CB$9:CB53),$CA$9:$CB$158,2,0),"")</f>
        <v>Cartwheel ¼ turn in (Front to Back)↓</v>
      </c>
      <c r="CF53" s="36"/>
      <c r="CG53" s="36"/>
      <c r="CH53" s="36"/>
      <c r="CI53" s="67">
        <f>IF(ISNUMBER(SEARCH($B$18,CJ53)),MAX($CI$8:CI52)+1,0)</f>
        <v>45</v>
      </c>
      <c r="CJ53" s="74" t="s">
        <v>71</v>
      </c>
      <c r="CK53" s="36"/>
      <c r="CL53" s="36"/>
      <c r="CM53" s="67" t="str">
        <f>IFERROR(VLOOKUP(ROWS($CJ$9:CJ53),$CI$9:$CJ$158,2,0),"")</f>
        <v>Cartwheel ¼ turn in (Front to Back)↓</v>
      </c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</row>
    <row r="54" spans="1:11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 t="str">
        <f>IF(COUNTIF(CU9:CU18,"Yes")=1,"Yes","No")</f>
        <v>No</v>
      </c>
      <c r="L54" s="36"/>
      <c r="M54" s="36"/>
      <c r="N54" s="36"/>
      <c r="O54" s="36">
        <f>IF(ISNUMBER(SEARCH($B$9,P54)),MAX($O$8:O53)+1,0)</f>
        <v>46</v>
      </c>
      <c r="P54" s="74" t="s">
        <v>72</v>
      </c>
      <c r="Q54" s="36"/>
      <c r="R54" s="36"/>
      <c r="S54" s="36" t="str">
        <f>IFERROR(VLOOKUP(ROWS($P$9:P54),$O$9:$P$158,2,0),"")</f>
        <v>Cartwheel ¼ turn out</v>
      </c>
      <c r="T54" s="36"/>
      <c r="U54" s="36"/>
      <c r="V54" s="36"/>
      <c r="W54" s="36">
        <f>IF(ISNUMBER(SEARCH($B$10,X54)),MAX($W$8:W53)+1,0)</f>
        <v>46</v>
      </c>
      <c r="X54" s="74" t="s">
        <v>72</v>
      </c>
      <c r="Y54" s="36"/>
      <c r="Z54" s="36"/>
      <c r="AA54" s="36" t="str">
        <f>IFERROR(VLOOKUP(ROWS($X$9:X54),$W$9:$X$158,2,0),"")</f>
        <v>Cartwheel ¼ turn out</v>
      </c>
      <c r="AB54" s="36"/>
      <c r="AC54" s="36"/>
      <c r="AD54" s="36"/>
      <c r="AE54" s="36">
        <f>IF(ISNUMBER(SEARCH($B$11,AF54)),MAX($AE$8:AE53)+1,0)</f>
        <v>46</v>
      </c>
      <c r="AF54" s="74" t="s">
        <v>72</v>
      </c>
      <c r="AG54" s="36"/>
      <c r="AH54" s="36"/>
      <c r="AI54" s="36" t="str">
        <f>IFERROR(VLOOKUP(ROWS($AF$9:AF54),$AE$9:$AF$158,2,0),"")</f>
        <v>Cartwheel ¼ turn out</v>
      </c>
      <c r="AJ54" s="36"/>
      <c r="AK54" s="36"/>
      <c r="AL54" s="36"/>
      <c r="AM54" s="36">
        <f>IF(ISNUMBER(SEARCH($B$12,AN54)),MAX($AM$8:AM53)+1,0)</f>
        <v>46</v>
      </c>
      <c r="AN54" s="74" t="s">
        <v>72</v>
      </c>
      <c r="AO54" s="36"/>
      <c r="AP54" s="36"/>
      <c r="AQ54" s="36" t="str">
        <f>IFERROR(VLOOKUP(ROWS($AN$9:AN54),$AM$9:$AN$158,2,0),"")</f>
        <v>Cartwheel ¼ turn out</v>
      </c>
      <c r="AR54" s="36"/>
      <c r="AS54" s="36"/>
      <c r="AT54" s="36"/>
      <c r="AU54" s="67">
        <f>IF(ISNUMBER(SEARCH($B$13,AV54)),MAX($AU$8:AU53)+1,0)</f>
        <v>46</v>
      </c>
      <c r="AV54" s="74" t="s">
        <v>72</v>
      </c>
      <c r="AW54" s="36"/>
      <c r="AX54" s="36"/>
      <c r="AY54" s="67" t="str">
        <f>IFERROR(VLOOKUP(ROWS($AV$9:AV54),$AU$9:$AV$158,2,0),"")</f>
        <v>Cartwheel ¼ turn out</v>
      </c>
      <c r="AZ54" s="36"/>
      <c r="BA54" s="36"/>
      <c r="BB54" s="36"/>
      <c r="BC54" s="67">
        <f>IF(ISNUMBER(SEARCH($B$14,BD54)),MAX($BC$8:BC53)+1,0)</f>
        <v>46</v>
      </c>
      <c r="BD54" s="74" t="s">
        <v>72</v>
      </c>
      <c r="BE54" s="36"/>
      <c r="BF54" s="36"/>
      <c r="BG54" s="67" t="str">
        <f>IFERROR(VLOOKUP(ROWS($BD$9:BD54),$BC$9:$BD$158,2,0),"")</f>
        <v>Cartwheel ¼ turn out</v>
      </c>
      <c r="BH54" s="36"/>
      <c r="BI54" s="36"/>
      <c r="BJ54" s="36"/>
      <c r="BK54" s="67">
        <f>IF(ISNUMBER(SEARCH($B$15,BL54)),MAX($BK$8:BK53)+1,0)</f>
        <v>46</v>
      </c>
      <c r="BL54" s="74" t="s">
        <v>72</v>
      </c>
      <c r="BM54" s="36"/>
      <c r="BN54" s="36"/>
      <c r="BO54" s="67" t="str">
        <f>IFERROR(VLOOKUP(ROWS($BL$9:BL54),$BK$9:$BL$158,2,0),"")</f>
        <v>Cartwheel ¼ turn out</v>
      </c>
      <c r="BP54" s="36"/>
      <c r="BQ54" s="36"/>
      <c r="BR54" s="36"/>
      <c r="BS54" s="67">
        <f>IF(ISNUMBER(SEARCH($B$16,BT54)),MAX($BS$8:BS53)+1,0)</f>
        <v>46</v>
      </c>
      <c r="BT54" s="74" t="s">
        <v>72</v>
      </c>
      <c r="BU54" s="36"/>
      <c r="BV54" s="36"/>
      <c r="BW54" s="67" t="str">
        <f>IFERROR(VLOOKUP(ROWS($BT$9:BT54),$BS$9:$BT$158,2,0),"")</f>
        <v>Cartwheel ¼ turn out</v>
      </c>
      <c r="BX54" s="36"/>
      <c r="BY54" s="36"/>
      <c r="BZ54" s="36"/>
      <c r="CA54" s="67">
        <f>IF(ISNUMBER(SEARCH($B$17,CB54)),MAX($CA$8:CA53)+1,0)</f>
        <v>46</v>
      </c>
      <c r="CB54" s="74" t="s">
        <v>72</v>
      </c>
      <c r="CC54" s="36"/>
      <c r="CD54" s="36"/>
      <c r="CE54" s="67" t="str">
        <f>IFERROR(VLOOKUP(ROWS($CB$9:CB54),$CA$9:$CB$158,2,0),"")</f>
        <v>Cartwheel ¼ turn out</v>
      </c>
      <c r="CF54" s="36"/>
      <c r="CG54" s="36"/>
      <c r="CH54" s="36"/>
      <c r="CI54" s="67">
        <f>IF(ISNUMBER(SEARCH($B$18,CJ54)),MAX($CI$8:CI53)+1,0)</f>
        <v>46</v>
      </c>
      <c r="CJ54" s="74" t="s">
        <v>72</v>
      </c>
      <c r="CK54" s="36"/>
      <c r="CL54" s="36"/>
      <c r="CM54" s="67" t="str">
        <f>IFERROR(VLOOKUP(ROWS($CJ$9:CJ54),$CI$9:$CJ$158,2,0),"")</f>
        <v>Cartwheel ¼ turn out</v>
      </c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</row>
    <row r="55" spans="1:11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 t="str">
        <f>IF(D5="Female",IF(K52="Yes","Yes","No"),IF(D5="Male",IF(K54="Yes","Yes","No"),"No"))</f>
        <v>No</v>
      </c>
      <c r="L55" s="36"/>
      <c r="M55" s="36"/>
      <c r="N55" s="36"/>
      <c r="O55" s="36">
        <f>IF(ISNUMBER(SEARCH($B$9,P55)),MAX($O$8:O54)+1,0)</f>
        <v>47</v>
      </c>
      <c r="P55" s="74" t="s">
        <v>73</v>
      </c>
      <c r="Q55" s="36"/>
      <c r="R55" s="36"/>
      <c r="S55" s="36" t="str">
        <f>IFERROR(VLOOKUP(ROWS($P$9:P55),$O$9:$P$158,2,0),"")</f>
        <v xml:space="preserve">1 Arm Cartwheel </v>
      </c>
      <c r="T55" s="36"/>
      <c r="U55" s="36"/>
      <c r="V55" s="36"/>
      <c r="W55" s="36">
        <f>IF(ISNUMBER(SEARCH($B$10,X55)),MAX($W$8:W54)+1,0)</f>
        <v>47</v>
      </c>
      <c r="X55" s="74" t="s">
        <v>73</v>
      </c>
      <c r="Y55" s="36"/>
      <c r="Z55" s="36"/>
      <c r="AA55" s="36" t="str">
        <f>IFERROR(VLOOKUP(ROWS($X$9:X55),$W$9:$X$158,2,0),"")</f>
        <v xml:space="preserve">1 Arm Cartwheel </v>
      </c>
      <c r="AB55" s="36"/>
      <c r="AC55" s="36"/>
      <c r="AD55" s="36"/>
      <c r="AE55" s="36">
        <f>IF(ISNUMBER(SEARCH($B$11,AF55)),MAX($AE$8:AE54)+1,0)</f>
        <v>47</v>
      </c>
      <c r="AF55" s="74" t="s">
        <v>73</v>
      </c>
      <c r="AG55" s="36"/>
      <c r="AH55" s="36"/>
      <c r="AI55" s="36" t="str">
        <f>IFERROR(VLOOKUP(ROWS($AF$9:AF55),$AE$9:$AF$158,2,0),"")</f>
        <v xml:space="preserve">1 Arm Cartwheel </v>
      </c>
      <c r="AJ55" s="36"/>
      <c r="AK55" s="36"/>
      <c r="AL55" s="36"/>
      <c r="AM55" s="36">
        <f>IF(ISNUMBER(SEARCH($B$12,AN55)),MAX($AM$8:AM54)+1,0)</f>
        <v>47</v>
      </c>
      <c r="AN55" s="74" t="s">
        <v>73</v>
      </c>
      <c r="AO55" s="36"/>
      <c r="AP55" s="36"/>
      <c r="AQ55" s="36" t="str">
        <f>IFERROR(VLOOKUP(ROWS($AN$9:AN55),$AM$9:$AN$158,2,0),"")</f>
        <v xml:space="preserve">1 Arm Cartwheel </v>
      </c>
      <c r="AR55" s="36"/>
      <c r="AS55" s="36"/>
      <c r="AT55" s="36"/>
      <c r="AU55" s="67">
        <f>IF(ISNUMBER(SEARCH($B$13,AV55)),MAX($AU$8:AU54)+1,0)</f>
        <v>47</v>
      </c>
      <c r="AV55" s="74" t="s">
        <v>73</v>
      </c>
      <c r="AW55" s="36"/>
      <c r="AX55" s="36"/>
      <c r="AY55" s="67" t="str">
        <f>IFERROR(VLOOKUP(ROWS($AV$9:AV55),$AU$9:$AV$158,2,0),"")</f>
        <v xml:space="preserve">1 Arm Cartwheel </v>
      </c>
      <c r="AZ55" s="36"/>
      <c r="BA55" s="36"/>
      <c r="BB55" s="36"/>
      <c r="BC55" s="67">
        <f>IF(ISNUMBER(SEARCH($B$14,BD55)),MAX($BC$8:BC54)+1,0)</f>
        <v>47</v>
      </c>
      <c r="BD55" s="74" t="s">
        <v>73</v>
      </c>
      <c r="BE55" s="36"/>
      <c r="BF55" s="36"/>
      <c r="BG55" s="67" t="str">
        <f>IFERROR(VLOOKUP(ROWS($BD$9:BD55),$BC$9:$BD$158,2,0),"")</f>
        <v xml:space="preserve">1 Arm Cartwheel </v>
      </c>
      <c r="BH55" s="36"/>
      <c r="BI55" s="36"/>
      <c r="BJ55" s="36"/>
      <c r="BK55" s="67">
        <f>IF(ISNUMBER(SEARCH($B$15,BL55)),MAX($BK$8:BK54)+1,0)</f>
        <v>47</v>
      </c>
      <c r="BL55" s="74" t="s">
        <v>73</v>
      </c>
      <c r="BM55" s="36"/>
      <c r="BN55" s="36"/>
      <c r="BO55" s="67" t="str">
        <f>IFERROR(VLOOKUP(ROWS($BL$9:BL55),$BK$9:$BL$158,2,0),"")</f>
        <v xml:space="preserve">1 Arm Cartwheel </v>
      </c>
      <c r="BP55" s="36"/>
      <c r="BQ55" s="36"/>
      <c r="BR55" s="36"/>
      <c r="BS55" s="67">
        <f>IF(ISNUMBER(SEARCH($B$16,BT55)),MAX($BS$8:BS54)+1,0)</f>
        <v>47</v>
      </c>
      <c r="BT55" s="74" t="s">
        <v>73</v>
      </c>
      <c r="BU55" s="36"/>
      <c r="BV55" s="36"/>
      <c r="BW55" s="67" t="str">
        <f>IFERROR(VLOOKUP(ROWS($BT$9:BT55),$BS$9:$BT$158,2,0),"")</f>
        <v xml:space="preserve">1 Arm Cartwheel </v>
      </c>
      <c r="BX55" s="36"/>
      <c r="BY55" s="36"/>
      <c r="BZ55" s="36"/>
      <c r="CA55" s="67">
        <f>IF(ISNUMBER(SEARCH($B$17,CB55)),MAX($CA$8:CA54)+1,0)</f>
        <v>47</v>
      </c>
      <c r="CB55" s="74" t="s">
        <v>73</v>
      </c>
      <c r="CC55" s="36"/>
      <c r="CD55" s="36"/>
      <c r="CE55" s="67" t="str">
        <f>IFERROR(VLOOKUP(ROWS($CB$9:CB55),$CA$9:$CB$158,2,0),"")</f>
        <v xml:space="preserve">1 Arm Cartwheel </v>
      </c>
      <c r="CF55" s="36"/>
      <c r="CG55" s="36"/>
      <c r="CH55" s="36"/>
      <c r="CI55" s="67">
        <f>IF(ISNUMBER(SEARCH($B$18,CJ55)),MAX($CI$8:CI54)+1,0)</f>
        <v>47</v>
      </c>
      <c r="CJ55" s="74" t="s">
        <v>73</v>
      </c>
      <c r="CK55" s="36"/>
      <c r="CL55" s="36"/>
      <c r="CM55" s="67" t="str">
        <f>IFERROR(VLOOKUP(ROWS($CJ$9:CJ55),$CI$9:$CJ$158,2,0),"")</f>
        <v xml:space="preserve">1 Arm Cartwheel </v>
      </c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</row>
    <row r="56" spans="1:11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>
        <v>2</v>
      </c>
      <c r="L56" s="36"/>
      <c r="M56" s="36"/>
      <c r="N56" s="36"/>
      <c r="O56" s="36">
        <f>IF(ISNUMBER(SEARCH($B$9,P56)),MAX($O$8:O55)+1,0)</f>
        <v>48</v>
      </c>
      <c r="P56" s="74" t="s">
        <v>74</v>
      </c>
      <c r="Q56" s="36"/>
      <c r="R56" s="36"/>
      <c r="S56" s="36" t="str">
        <f>IFERROR(VLOOKUP(ROWS($P$9:P56),$O$9:$P$158,2,0),"")</f>
        <v>2 x side C/wheels (opt. entry / exit)</v>
      </c>
      <c r="T56" s="36"/>
      <c r="U56" s="36"/>
      <c r="V56" s="36"/>
      <c r="W56" s="36">
        <f>IF(ISNUMBER(SEARCH($B$10,X56)),MAX($W$8:W55)+1,0)</f>
        <v>48</v>
      </c>
      <c r="X56" s="74" t="s">
        <v>74</v>
      </c>
      <c r="Y56" s="36"/>
      <c r="Z56" s="36"/>
      <c r="AA56" s="36" t="str">
        <f>IFERROR(VLOOKUP(ROWS($X$9:X56),$W$9:$X$158,2,0),"")</f>
        <v>2 x side C/wheels (opt. entry / exit)</v>
      </c>
      <c r="AB56" s="36"/>
      <c r="AC56" s="36"/>
      <c r="AD56" s="36"/>
      <c r="AE56" s="36">
        <f>IF(ISNUMBER(SEARCH($B$11,AF56)),MAX($AE$8:AE55)+1,0)</f>
        <v>48</v>
      </c>
      <c r="AF56" s="74" t="s">
        <v>74</v>
      </c>
      <c r="AG56" s="36"/>
      <c r="AH56" s="36"/>
      <c r="AI56" s="36" t="str">
        <f>IFERROR(VLOOKUP(ROWS($AF$9:AF56),$AE$9:$AF$158,2,0),"")</f>
        <v>2 x side C/wheels (opt. entry / exit)</v>
      </c>
      <c r="AJ56" s="36"/>
      <c r="AK56" s="36"/>
      <c r="AL56" s="36"/>
      <c r="AM56" s="36">
        <f>IF(ISNUMBER(SEARCH($B$12,AN56)),MAX($AM$8:AM55)+1,0)</f>
        <v>48</v>
      </c>
      <c r="AN56" s="74" t="s">
        <v>74</v>
      </c>
      <c r="AO56" s="36"/>
      <c r="AP56" s="36"/>
      <c r="AQ56" s="36" t="str">
        <f>IFERROR(VLOOKUP(ROWS($AN$9:AN56),$AM$9:$AN$158,2,0),"")</f>
        <v>2 x side C/wheels (opt. entry / exit)</v>
      </c>
      <c r="AR56" s="36"/>
      <c r="AS56" s="36"/>
      <c r="AT56" s="36"/>
      <c r="AU56" s="67">
        <f>IF(ISNUMBER(SEARCH($B$13,AV56)),MAX($AU$8:AU55)+1,0)</f>
        <v>48</v>
      </c>
      <c r="AV56" s="74" t="s">
        <v>74</v>
      </c>
      <c r="AW56" s="36"/>
      <c r="AX56" s="36"/>
      <c r="AY56" s="67" t="str">
        <f>IFERROR(VLOOKUP(ROWS($AV$9:AV56),$AU$9:$AV$158,2,0),"")</f>
        <v>2 x side C/wheels (opt. entry / exit)</v>
      </c>
      <c r="AZ56" s="36"/>
      <c r="BA56" s="36"/>
      <c r="BB56" s="36"/>
      <c r="BC56" s="67">
        <f>IF(ISNUMBER(SEARCH($B$14,BD56)),MAX($BC$8:BC55)+1,0)</f>
        <v>48</v>
      </c>
      <c r="BD56" s="74" t="s">
        <v>74</v>
      </c>
      <c r="BE56" s="36"/>
      <c r="BF56" s="36"/>
      <c r="BG56" s="67" t="str">
        <f>IFERROR(VLOOKUP(ROWS($BD$9:BD56),$BC$9:$BD$158,2,0),"")</f>
        <v>2 x side C/wheels (opt. entry / exit)</v>
      </c>
      <c r="BH56" s="36"/>
      <c r="BI56" s="36"/>
      <c r="BJ56" s="36"/>
      <c r="BK56" s="67">
        <f>IF(ISNUMBER(SEARCH($B$15,BL56)),MAX($BK$8:BK55)+1,0)</f>
        <v>48</v>
      </c>
      <c r="BL56" s="74" t="s">
        <v>74</v>
      </c>
      <c r="BM56" s="36"/>
      <c r="BN56" s="36"/>
      <c r="BO56" s="67" t="str">
        <f>IFERROR(VLOOKUP(ROWS($BL$9:BL56),$BK$9:$BL$158,2,0),"")</f>
        <v>2 x side C/wheels (opt. entry / exit)</v>
      </c>
      <c r="BP56" s="36"/>
      <c r="BQ56" s="36"/>
      <c r="BR56" s="36"/>
      <c r="BS56" s="67">
        <f>IF(ISNUMBER(SEARCH($B$16,BT56)),MAX($BS$8:BS55)+1,0)</f>
        <v>48</v>
      </c>
      <c r="BT56" s="74" t="s">
        <v>74</v>
      </c>
      <c r="BU56" s="36"/>
      <c r="BV56" s="36"/>
      <c r="BW56" s="67" t="str">
        <f>IFERROR(VLOOKUP(ROWS($BT$9:BT56),$BS$9:$BT$158,2,0),"")</f>
        <v>2 x side C/wheels (opt. entry / exit)</v>
      </c>
      <c r="BX56" s="36"/>
      <c r="BY56" s="36"/>
      <c r="BZ56" s="36"/>
      <c r="CA56" s="67">
        <f>IF(ISNUMBER(SEARCH($B$17,CB56)),MAX($CA$8:CA55)+1,0)</f>
        <v>48</v>
      </c>
      <c r="CB56" s="74" t="s">
        <v>74</v>
      </c>
      <c r="CC56" s="36"/>
      <c r="CD56" s="36"/>
      <c r="CE56" s="67" t="str">
        <f>IFERROR(VLOOKUP(ROWS($CB$9:CB56),$CA$9:$CB$158,2,0),"")</f>
        <v>2 x side C/wheels (opt. entry / exit)</v>
      </c>
      <c r="CF56" s="36"/>
      <c r="CG56" s="36"/>
      <c r="CH56" s="36"/>
      <c r="CI56" s="67">
        <f>IF(ISNUMBER(SEARCH($B$18,CJ56)),MAX($CI$8:CI55)+1,0)</f>
        <v>48</v>
      </c>
      <c r="CJ56" s="74" t="s">
        <v>74</v>
      </c>
      <c r="CK56" s="36"/>
      <c r="CL56" s="36"/>
      <c r="CM56" s="67" t="str">
        <f>IFERROR(VLOOKUP(ROWS($CJ$9:CJ56),$CI$9:$CJ$158,2,0),"")</f>
        <v>2 x side C/wheels (opt. entry / exit)</v>
      </c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</row>
    <row r="57" spans="1:11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51" t="s">
        <v>213</v>
      </c>
      <c r="L57" s="36"/>
      <c r="M57" s="36"/>
      <c r="N57" s="36"/>
      <c r="O57" s="36">
        <f>IF(ISNUMBER(SEARCH($B$9,P57)),MAX($O$8:O56)+1,0)</f>
        <v>49</v>
      </c>
      <c r="P57" s="74" t="s">
        <v>193</v>
      </c>
      <c r="Q57" s="36"/>
      <c r="R57" s="36"/>
      <c r="S57" s="36" t="str">
        <f>IFERROR(VLOOKUP(ROWS($P$9:P57),$O$9:$P$158,2,0),"")</f>
        <v>Dive C/wheel (must show flight)</v>
      </c>
      <c r="T57" s="36"/>
      <c r="U57" s="36"/>
      <c r="V57" s="36"/>
      <c r="W57" s="36">
        <f>IF(ISNUMBER(SEARCH($B$10,X57)),MAX($W$8:W56)+1,0)</f>
        <v>49</v>
      </c>
      <c r="X57" s="74" t="s">
        <v>193</v>
      </c>
      <c r="Y57" s="36"/>
      <c r="Z57" s="36"/>
      <c r="AA57" s="36" t="str">
        <f>IFERROR(VLOOKUP(ROWS($X$9:X57),$W$9:$X$158,2,0),"")</f>
        <v>Dive C/wheel (must show flight)</v>
      </c>
      <c r="AB57" s="36"/>
      <c r="AC57" s="36"/>
      <c r="AD57" s="36"/>
      <c r="AE57" s="36">
        <f>IF(ISNUMBER(SEARCH($B$11,AF57)),MAX($AE$8:AE56)+1,0)</f>
        <v>49</v>
      </c>
      <c r="AF57" s="74" t="s">
        <v>193</v>
      </c>
      <c r="AG57" s="36"/>
      <c r="AH57" s="36"/>
      <c r="AI57" s="36" t="str">
        <f>IFERROR(VLOOKUP(ROWS($AF$9:AF57),$AE$9:$AF$158,2,0),"")</f>
        <v>Dive C/wheel (must show flight)</v>
      </c>
      <c r="AJ57" s="36"/>
      <c r="AK57" s="36"/>
      <c r="AL57" s="36"/>
      <c r="AM57" s="36">
        <f>IF(ISNUMBER(SEARCH($B$12,AN57)),MAX($AM$8:AM56)+1,0)</f>
        <v>49</v>
      </c>
      <c r="AN57" s="74" t="s">
        <v>193</v>
      </c>
      <c r="AO57" s="36"/>
      <c r="AP57" s="36"/>
      <c r="AQ57" s="36" t="str">
        <f>IFERROR(VLOOKUP(ROWS($AN$9:AN57),$AM$9:$AN$158,2,0),"")</f>
        <v>Dive C/wheel (must show flight)</v>
      </c>
      <c r="AR57" s="36"/>
      <c r="AS57" s="36"/>
      <c r="AT57" s="36"/>
      <c r="AU57" s="67">
        <f>IF(ISNUMBER(SEARCH($B$13,AV57)),MAX($AU$8:AU56)+1,0)</f>
        <v>49</v>
      </c>
      <c r="AV57" s="74" t="s">
        <v>193</v>
      </c>
      <c r="AW57" s="36"/>
      <c r="AX57" s="36"/>
      <c r="AY57" s="67" t="str">
        <f>IFERROR(VLOOKUP(ROWS($AV$9:AV57),$AU$9:$AV$158,2,0),"")</f>
        <v>Dive C/wheel (must show flight)</v>
      </c>
      <c r="AZ57" s="36"/>
      <c r="BA57" s="36"/>
      <c r="BB57" s="36"/>
      <c r="BC57" s="67">
        <f>IF(ISNUMBER(SEARCH($B$14,BD57)),MAX($BC$8:BC56)+1,0)</f>
        <v>49</v>
      </c>
      <c r="BD57" s="74" t="s">
        <v>193</v>
      </c>
      <c r="BE57" s="36"/>
      <c r="BF57" s="36"/>
      <c r="BG57" s="67" t="str">
        <f>IFERROR(VLOOKUP(ROWS($BD$9:BD57),$BC$9:$BD$158,2,0),"")</f>
        <v>Dive C/wheel (must show flight)</v>
      </c>
      <c r="BH57" s="36"/>
      <c r="BI57" s="36"/>
      <c r="BJ57" s="36"/>
      <c r="BK57" s="67">
        <f>IF(ISNUMBER(SEARCH($B$15,BL57)),MAX($BK$8:BK56)+1,0)</f>
        <v>49</v>
      </c>
      <c r="BL57" s="74" t="s">
        <v>193</v>
      </c>
      <c r="BM57" s="36"/>
      <c r="BN57" s="36"/>
      <c r="BO57" s="67" t="str">
        <f>IFERROR(VLOOKUP(ROWS($BL$9:BL57),$BK$9:$BL$158,2,0),"")</f>
        <v>Dive C/wheel (must show flight)</v>
      </c>
      <c r="BP57" s="36"/>
      <c r="BQ57" s="36"/>
      <c r="BR57" s="36"/>
      <c r="BS57" s="67">
        <f>IF(ISNUMBER(SEARCH($B$16,BT57)),MAX($BS$8:BS56)+1,0)</f>
        <v>49</v>
      </c>
      <c r="BT57" s="74" t="s">
        <v>193</v>
      </c>
      <c r="BU57" s="36"/>
      <c r="BV57" s="36"/>
      <c r="BW57" s="67" t="str">
        <f>IFERROR(VLOOKUP(ROWS($BT$9:BT57),$BS$9:$BT$158,2,0),"")</f>
        <v>Dive C/wheel (must show flight)</v>
      </c>
      <c r="BX57" s="36"/>
      <c r="BY57" s="36"/>
      <c r="BZ57" s="36"/>
      <c r="CA57" s="67">
        <f>IF(ISNUMBER(SEARCH($B$17,CB57)),MAX($CA$8:CA56)+1,0)</f>
        <v>49</v>
      </c>
      <c r="CB57" s="74" t="s">
        <v>193</v>
      </c>
      <c r="CC57" s="36"/>
      <c r="CD57" s="36"/>
      <c r="CE57" s="67" t="str">
        <f>IFERROR(VLOOKUP(ROWS($CB$9:CB57),$CA$9:$CB$158,2,0),"")</f>
        <v>Dive C/wheel (must show flight)</v>
      </c>
      <c r="CF57" s="36"/>
      <c r="CG57" s="36"/>
      <c r="CH57" s="36"/>
      <c r="CI57" s="67">
        <f>IF(ISNUMBER(SEARCH($B$18,CJ57)),MAX($CI$8:CI56)+1,0)</f>
        <v>49</v>
      </c>
      <c r="CJ57" s="74" t="s">
        <v>193</v>
      </c>
      <c r="CK57" s="36"/>
      <c r="CL57" s="36"/>
      <c r="CM57" s="67" t="str">
        <f>IFERROR(VLOOKUP(ROWS($CJ$9:CJ57),$CI$9:$CJ$158,2,0),"")</f>
        <v>Dive C/wheel (must show flight)</v>
      </c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</row>
    <row r="58" spans="1:11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 t="str">
        <f>IF(COUNTIF(CS9:CS18,"Yes")&gt;=1,"Yes","No")</f>
        <v>No</v>
      </c>
      <c r="L58" s="36"/>
      <c r="M58" s="36"/>
      <c r="N58" s="36"/>
      <c r="O58" s="36">
        <f>IF(ISNUMBER(SEARCH($B$9,P58)),MAX($O$8:O57)+1,0)</f>
        <v>50</v>
      </c>
      <c r="P58" s="74" t="s">
        <v>192</v>
      </c>
      <c r="Q58" s="36"/>
      <c r="R58" s="36"/>
      <c r="S58" s="36" t="str">
        <f>IFERROR(VLOOKUP(ROWS($P$9:P58),$O$9:$P$158,2,0),"")</f>
        <v>Roundoff</v>
      </c>
      <c r="T58" s="36"/>
      <c r="U58" s="36"/>
      <c r="V58" s="36"/>
      <c r="W58" s="36">
        <f>IF(ISNUMBER(SEARCH($B$10,X58)),MAX($W$8:W57)+1,0)</f>
        <v>50</v>
      </c>
      <c r="X58" s="74" t="s">
        <v>192</v>
      </c>
      <c r="Y58" s="36"/>
      <c r="Z58" s="36"/>
      <c r="AA58" s="36" t="str">
        <f>IFERROR(VLOOKUP(ROWS($X$9:X58),$W$9:$X$158,2,0),"")</f>
        <v>Roundoff</v>
      </c>
      <c r="AB58" s="36"/>
      <c r="AC58" s="36"/>
      <c r="AD58" s="36"/>
      <c r="AE58" s="36">
        <f>IF(ISNUMBER(SEARCH($B$11,AF58)),MAX($AE$8:AE57)+1,0)</f>
        <v>50</v>
      </c>
      <c r="AF58" s="74" t="s">
        <v>192</v>
      </c>
      <c r="AG58" s="36"/>
      <c r="AH58" s="36"/>
      <c r="AI58" s="36" t="str">
        <f>IFERROR(VLOOKUP(ROWS($AF$9:AF58),$AE$9:$AF$158,2,0),"")</f>
        <v>Roundoff</v>
      </c>
      <c r="AJ58" s="36"/>
      <c r="AK58" s="36"/>
      <c r="AL58" s="36"/>
      <c r="AM58" s="36">
        <f>IF(ISNUMBER(SEARCH($B$12,AN58)),MAX($AM$8:AM57)+1,0)</f>
        <v>50</v>
      </c>
      <c r="AN58" s="74" t="s">
        <v>192</v>
      </c>
      <c r="AO58" s="36"/>
      <c r="AP58" s="36"/>
      <c r="AQ58" s="36" t="str">
        <f>IFERROR(VLOOKUP(ROWS($AN$9:AN58),$AM$9:$AN$158,2,0),"")</f>
        <v>Roundoff</v>
      </c>
      <c r="AR58" s="36"/>
      <c r="AS58" s="36"/>
      <c r="AT58" s="36"/>
      <c r="AU58" s="67">
        <f>IF(ISNUMBER(SEARCH($B$13,AV58)),MAX($AU$8:AU57)+1,0)</f>
        <v>50</v>
      </c>
      <c r="AV58" s="74" t="s">
        <v>192</v>
      </c>
      <c r="AW58" s="36"/>
      <c r="AX58" s="36"/>
      <c r="AY58" s="67" t="str">
        <f>IFERROR(VLOOKUP(ROWS($AV$9:AV58),$AU$9:$AV$158,2,0),"")</f>
        <v>Roundoff</v>
      </c>
      <c r="AZ58" s="36"/>
      <c r="BA58" s="36"/>
      <c r="BB58" s="36"/>
      <c r="BC58" s="67">
        <f>IF(ISNUMBER(SEARCH($B$14,BD58)),MAX($BC$8:BC57)+1,0)</f>
        <v>50</v>
      </c>
      <c r="BD58" s="74" t="s">
        <v>192</v>
      </c>
      <c r="BE58" s="36"/>
      <c r="BF58" s="36"/>
      <c r="BG58" s="67" t="str">
        <f>IFERROR(VLOOKUP(ROWS($BD$9:BD58),$BC$9:$BD$158,2,0),"")</f>
        <v>Roundoff</v>
      </c>
      <c r="BH58" s="36"/>
      <c r="BI58" s="36"/>
      <c r="BJ58" s="36"/>
      <c r="BK58" s="67">
        <f>IF(ISNUMBER(SEARCH($B$15,BL58)),MAX($BK$8:BK57)+1,0)</f>
        <v>50</v>
      </c>
      <c r="BL58" s="74" t="s">
        <v>192</v>
      </c>
      <c r="BM58" s="36"/>
      <c r="BN58" s="36"/>
      <c r="BO58" s="67" t="str">
        <f>IFERROR(VLOOKUP(ROWS($BL$9:BL58),$BK$9:$BL$158,2,0),"")</f>
        <v>Roundoff</v>
      </c>
      <c r="BP58" s="36"/>
      <c r="BQ58" s="36"/>
      <c r="BR58" s="36"/>
      <c r="BS58" s="67">
        <f>IF(ISNUMBER(SEARCH($B$16,BT58)),MAX($BS$8:BS57)+1,0)</f>
        <v>50</v>
      </c>
      <c r="BT58" s="74" t="s">
        <v>192</v>
      </c>
      <c r="BU58" s="36"/>
      <c r="BV58" s="36"/>
      <c r="BW58" s="67" t="str">
        <f>IFERROR(VLOOKUP(ROWS($BT$9:BT58),$BS$9:$BT$158,2,0),"")</f>
        <v>Roundoff</v>
      </c>
      <c r="BX58" s="36"/>
      <c r="BY58" s="36"/>
      <c r="BZ58" s="36"/>
      <c r="CA58" s="67">
        <f>IF(ISNUMBER(SEARCH($B$17,CB58)),MAX($CA$8:CA57)+1,0)</f>
        <v>50</v>
      </c>
      <c r="CB58" s="74" t="s">
        <v>192</v>
      </c>
      <c r="CC58" s="36"/>
      <c r="CD58" s="36"/>
      <c r="CE58" s="67" t="str">
        <f>IFERROR(VLOOKUP(ROWS($CB$9:CB58),$CA$9:$CB$158,2,0),"")</f>
        <v>Roundoff</v>
      </c>
      <c r="CF58" s="36"/>
      <c r="CG58" s="36"/>
      <c r="CH58" s="36"/>
      <c r="CI58" s="67">
        <f>IF(ISNUMBER(SEARCH($B$18,CJ58)),MAX($CI$8:CI57)+1,0)</f>
        <v>50</v>
      </c>
      <c r="CJ58" s="74" t="s">
        <v>192</v>
      </c>
      <c r="CK58" s="36"/>
      <c r="CL58" s="36"/>
      <c r="CM58" s="67" t="str">
        <f>IFERROR(VLOOKUP(ROWS($CJ$9:CJ58),$CI$9:$CJ$158,2,0),"")</f>
        <v>Roundoff</v>
      </c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</row>
    <row r="59" spans="1:11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51" t="s">
        <v>222</v>
      </c>
      <c r="L59" s="36"/>
      <c r="M59" s="36"/>
      <c r="N59" s="36"/>
      <c r="O59" s="36">
        <f>IF(ISNUMBER(SEARCH($B$9,P59)),MAX($O$8:O58)+1,0)</f>
        <v>51</v>
      </c>
      <c r="P59" s="74" t="s">
        <v>191</v>
      </c>
      <c r="Q59" s="36"/>
      <c r="R59" s="36"/>
      <c r="S59" s="36" t="str">
        <f>IFERROR(VLOOKUP(ROWS($P$9:P59),$O$9:$P$158,2,0),"")</f>
        <v>Roundoff jump (optional shape)</v>
      </c>
      <c r="T59" s="36"/>
      <c r="U59" s="36"/>
      <c r="V59" s="36"/>
      <c r="W59" s="36">
        <f>IF(ISNUMBER(SEARCH($B$10,X59)),MAX($W$8:W58)+1,0)</f>
        <v>51</v>
      </c>
      <c r="X59" s="74" t="s">
        <v>191</v>
      </c>
      <c r="Y59" s="36"/>
      <c r="Z59" s="36"/>
      <c r="AA59" s="36" t="str">
        <f>IFERROR(VLOOKUP(ROWS($X$9:X59),$W$9:$X$158,2,0),"")</f>
        <v>Roundoff jump (optional shape)</v>
      </c>
      <c r="AB59" s="36"/>
      <c r="AC59" s="36"/>
      <c r="AD59" s="36"/>
      <c r="AE59" s="36">
        <f>IF(ISNUMBER(SEARCH($B$11,AF59)),MAX($AE$8:AE58)+1,0)</f>
        <v>51</v>
      </c>
      <c r="AF59" s="74" t="s">
        <v>191</v>
      </c>
      <c r="AG59" s="36"/>
      <c r="AH59" s="36"/>
      <c r="AI59" s="36" t="str">
        <f>IFERROR(VLOOKUP(ROWS($AF$9:AF59),$AE$9:$AF$158,2,0),"")</f>
        <v>Roundoff jump (optional shape)</v>
      </c>
      <c r="AJ59" s="36"/>
      <c r="AK59" s="36"/>
      <c r="AL59" s="36"/>
      <c r="AM59" s="36">
        <f>IF(ISNUMBER(SEARCH($B$12,AN59)),MAX($AM$8:AM58)+1,0)</f>
        <v>51</v>
      </c>
      <c r="AN59" s="74" t="s">
        <v>191</v>
      </c>
      <c r="AO59" s="36"/>
      <c r="AP59" s="36"/>
      <c r="AQ59" s="36" t="str">
        <f>IFERROR(VLOOKUP(ROWS($AN$9:AN59),$AM$9:$AN$158,2,0),"")</f>
        <v>Roundoff jump (optional shape)</v>
      </c>
      <c r="AR59" s="36"/>
      <c r="AS59" s="36"/>
      <c r="AT59" s="36"/>
      <c r="AU59" s="67">
        <f>IF(ISNUMBER(SEARCH($B$13,AV59)),MAX($AU$8:AU58)+1,0)</f>
        <v>51</v>
      </c>
      <c r="AV59" s="74" t="s">
        <v>191</v>
      </c>
      <c r="AW59" s="36"/>
      <c r="AX59" s="36"/>
      <c r="AY59" s="67" t="str">
        <f>IFERROR(VLOOKUP(ROWS($AV$9:AV59),$AU$9:$AV$158,2,0),"")</f>
        <v>Roundoff jump (optional shape)</v>
      </c>
      <c r="AZ59" s="36"/>
      <c r="BA59" s="36"/>
      <c r="BB59" s="36"/>
      <c r="BC59" s="67">
        <f>IF(ISNUMBER(SEARCH($B$14,BD59)),MAX($BC$8:BC58)+1,0)</f>
        <v>51</v>
      </c>
      <c r="BD59" s="74" t="s">
        <v>191</v>
      </c>
      <c r="BE59" s="36"/>
      <c r="BF59" s="36"/>
      <c r="BG59" s="67" t="str">
        <f>IFERROR(VLOOKUP(ROWS($BD$9:BD59),$BC$9:$BD$158,2,0),"")</f>
        <v>Roundoff jump (optional shape)</v>
      </c>
      <c r="BH59" s="36"/>
      <c r="BI59" s="36"/>
      <c r="BJ59" s="36"/>
      <c r="BK59" s="67">
        <f>IF(ISNUMBER(SEARCH($B$15,BL59)),MAX($BK$8:BK58)+1,0)</f>
        <v>51</v>
      </c>
      <c r="BL59" s="74" t="s">
        <v>191</v>
      </c>
      <c r="BM59" s="36"/>
      <c r="BN59" s="36"/>
      <c r="BO59" s="67" t="str">
        <f>IFERROR(VLOOKUP(ROWS($BL$9:BL59),$BK$9:$BL$158,2,0),"")</f>
        <v>Roundoff jump (optional shape)</v>
      </c>
      <c r="BP59" s="36"/>
      <c r="BQ59" s="36"/>
      <c r="BR59" s="36"/>
      <c r="BS59" s="67">
        <f>IF(ISNUMBER(SEARCH($B$16,BT59)),MAX($BS$8:BS58)+1,0)</f>
        <v>51</v>
      </c>
      <c r="BT59" s="74" t="s">
        <v>191</v>
      </c>
      <c r="BU59" s="36"/>
      <c r="BV59" s="36"/>
      <c r="BW59" s="67" t="str">
        <f>IFERROR(VLOOKUP(ROWS($BT$9:BT59),$BS$9:$BT$158,2,0),"")</f>
        <v>Roundoff jump (optional shape)</v>
      </c>
      <c r="BX59" s="36"/>
      <c r="BY59" s="36"/>
      <c r="BZ59" s="36"/>
      <c r="CA59" s="67">
        <f>IF(ISNUMBER(SEARCH($B$17,CB59)),MAX($CA$8:CA58)+1,0)</f>
        <v>51</v>
      </c>
      <c r="CB59" s="74" t="s">
        <v>191</v>
      </c>
      <c r="CC59" s="36"/>
      <c r="CD59" s="36"/>
      <c r="CE59" s="67" t="str">
        <f>IFERROR(VLOOKUP(ROWS($CB$9:CB59),$CA$9:$CB$158,2,0),"")</f>
        <v>Roundoff jump (optional shape)</v>
      </c>
      <c r="CF59" s="36"/>
      <c r="CG59" s="36"/>
      <c r="CH59" s="36"/>
      <c r="CI59" s="67">
        <f>IF(ISNUMBER(SEARCH($B$18,CJ59)),MAX($CI$8:CI58)+1,0)</f>
        <v>51</v>
      </c>
      <c r="CJ59" s="74" t="s">
        <v>191</v>
      </c>
      <c r="CK59" s="36"/>
      <c r="CL59" s="36"/>
      <c r="CM59" s="67" t="str">
        <f>IFERROR(VLOOKUP(ROWS($CJ$9:CJ59),$CI$9:$CJ$158,2,0),"")</f>
        <v>Roundoff jump (optional shape)</v>
      </c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</row>
    <row r="60" spans="1:11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 t="str">
        <f>IF(COUNTIF(CT9:CT18,"Yes")=1,"Yes","No")</f>
        <v>No</v>
      </c>
      <c r="L60" s="36"/>
      <c r="M60" s="36"/>
      <c r="N60" s="36"/>
      <c r="O60" s="36">
        <f>IF(ISNUMBER(SEARCH($B$9,P60)),MAX($O$8:O59)+1,0)</f>
        <v>52</v>
      </c>
      <c r="P60" s="68" t="s">
        <v>78</v>
      </c>
      <c r="Q60" s="36"/>
      <c r="R60" s="36"/>
      <c r="S60" s="36" t="str">
        <f>IFERROR(VLOOKUP(ROWS($P$9:P60),$O$9:$P$158,2,0),"")</f>
        <v>Split leap or jump (150°)</v>
      </c>
      <c r="T60" s="36"/>
      <c r="U60" s="36"/>
      <c r="V60" s="36"/>
      <c r="W60" s="36">
        <f>IF(ISNUMBER(SEARCH($B$10,X60)),MAX($W$8:W59)+1,0)</f>
        <v>52</v>
      </c>
      <c r="X60" s="68" t="s">
        <v>78</v>
      </c>
      <c r="Y60" s="36"/>
      <c r="Z60" s="36"/>
      <c r="AA60" s="36" t="str">
        <f>IFERROR(VLOOKUP(ROWS($X$9:X60),$W$9:$X$158,2,0),"")</f>
        <v>Split leap or jump (150°)</v>
      </c>
      <c r="AB60" s="36"/>
      <c r="AC60" s="36"/>
      <c r="AD60" s="36"/>
      <c r="AE60" s="36">
        <f>IF(ISNUMBER(SEARCH($B$11,AF60)),MAX($AE$8:AE59)+1,0)</f>
        <v>52</v>
      </c>
      <c r="AF60" s="68" t="s">
        <v>78</v>
      </c>
      <c r="AG60" s="36"/>
      <c r="AH60" s="36"/>
      <c r="AI60" s="36" t="str">
        <f>IFERROR(VLOOKUP(ROWS($AF$9:AF60),$AE$9:$AF$158,2,0),"")</f>
        <v>Split leap or jump (150°)</v>
      </c>
      <c r="AJ60" s="36"/>
      <c r="AK60" s="36"/>
      <c r="AL60" s="36"/>
      <c r="AM60" s="36">
        <f>IF(ISNUMBER(SEARCH($B$12,AN60)),MAX($AM$8:AM59)+1,0)</f>
        <v>52</v>
      </c>
      <c r="AN60" s="68" t="s">
        <v>78</v>
      </c>
      <c r="AO60" s="36"/>
      <c r="AP60" s="36"/>
      <c r="AQ60" s="36" t="str">
        <f>IFERROR(VLOOKUP(ROWS($AN$9:AN60),$AM$9:$AN$158,2,0),"")</f>
        <v>Split leap or jump (150°)</v>
      </c>
      <c r="AR60" s="36"/>
      <c r="AS60" s="36"/>
      <c r="AT60" s="36"/>
      <c r="AU60" s="67">
        <f>IF(ISNUMBER(SEARCH($B$13,AV60)),MAX($AU$8:AU59)+1,0)</f>
        <v>52</v>
      </c>
      <c r="AV60" s="68" t="s">
        <v>78</v>
      </c>
      <c r="AW60" s="36"/>
      <c r="AX60" s="36"/>
      <c r="AY60" s="67" t="str">
        <f>IFERROR(VLOOKUP(ROWS($AV$9:AV60),$AU$9:$AV$158,2,0),"")</f>
        <v>Split leap or jump (150°)</v>
      </c>
      <c r="AZ60" s="36"/>
      <c r="BA60" s="36"/>
      <c r="BB60" s="36"/>
      <c r="BC60" s="67">
        <f>IF(ISNUMBER(SEARCH($B$14,BD60)),MAX($BC$8:BC59)+1,0)</f>
        <v>52</v>
      </c>
      <c r="BD60" s="68" t="s">
        <v>78</v>
      </c>
      <c r="BE60" s="36"/>
      <c r="BF60" s="36"/>
      <c r="BG60" s="67" t="str">
        <f>IFERROR(VLOOKUP(ROWS($BD$9:BD60),$BC$9:$BD$158,2,0),"")</f>
        <v>Split leap or jump (150°)</v>
      </c>
      <c r="BH60" s="36"/>
      <c r="BI60" s="36"/>
      <c r="BJ60" s="36"/>
      <c r="BK60" s="67">
        <f>IF(ISNUMBER(SEARCH($B$15,BL60)),MAX($BK$8:BK59)+1,0)</f>
        <v>52</v>
      </c>
      <c r="BL60" s="68" t="s">
        <v>78</v>
      </c>
      <c r="BM60" s="36"/>
      <c r="BN60" s="36"/>
      <c r="BO60" s="67" t="str">
        <f>IFERROR(VLOOKUP(ROWS($BL$9:BL60),$BK$9:$BL$158,2,0),"")</f>
        <v>Split leap or jump (150°)</v>
      </c>
      <c r="BP60" s="36"/>
      <c r="BQ60" s="36"/>
      <c r="BR60" s="36"/>
      <c r="BS60" s="67">
        <f>IF(ISNUMBER(SEARCH($B$16,BT60)),MAX($BS$8:BS59)+1,0)</f>
        <v>52</v>
      </c>
      <c r="BT60" s="68" t="s">
        <v>78</v>
      </c>
      <c r="BU60" s="36"/>
      <c r="BV60" s="36"/>
      <c r="BW60" s="67" t="str">
        <f>IFERROR(VLOOKUP(ROWS($BT$9:BT60),$BS$9:$BT$158,2,0),"")</f>
        <v>Split leap or jump (150°)</v>
      </c>
      <c r="BX60" s="36"/>
      <c r="BY60" s="36"/>
      <c r="BZ60" s="36"/>
      <c r="CA60" s="67">
        <f>IF(ISNUMBER(SEARCH($B$17,CB60)),MAX($CA$8:CA59)+1,0)</f>
        <v>52</v>
      </c>
      <c r="CB60" s="68" t="s">
        <v>78</v>
      </c>
      <c r="CC60" s="36"/>
      <c r="CD60" s="36"/>
      <c r="CE60" s="67" t="str">
        <f>IFERROR(VLOOKUP(ROWS($CB$9:CB60),$CA$9:$CB$158,2,0),"")</f>
        <v>Split leap or jump (150°)</v>
      </c>
      <c r="CF60" s="36"/>
      <c r="CG60" s="36"/>
      <c r="CH60" s="36"/>
      <c r="CI60" s="67">
        <f>IF(ISNUMBER(SEARCH($B$18,CJ60)),MAX($CI$8:CI59)+1,0)</f>
        <v>52</v>
      </c>
      <c r="CJ60" s="68" t="s">
        <v>78</v>
      </c>
      <c r="CK60" s="36"/>
      <c r="CL60" s="36"/>
      <c r="CM60" s="67" t="str">
        <f>IFERROR(VLOOKUP(ROWS($CJ$9:CJ60),$CI$9:$CJ$158,2,0),"")</f>
        <v>Split leap or jump (150°)</v>
      </c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</row>
    <row r="61" spans="1:11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 t="str">
        <f>IF(D5="Female",IF(K58="Yes","Yes","No"),IF(D5="Male",IF(K60="Yes","Yes","No"),"No"))</f>
        <v>No</v>
      </c>
      <c r="L61" s="36"/>
      <c r="M61" s="36"/>
      <c r="N61" s="36"/>
      <c r="O61" s="36">
        <f>IF(ISNUMBER(SEARCH($B$9,P61)),MAX($O$8:O60)+1,0)</f>
        <v>53</v>
      </c>
      <c r="P61" s="68" t="s">
        <v>79</v>
      </c>
      <c r="Q61" s="36"/>
      <c r="R61" s="36"/>
      <c r="S61" s="36" t="str">
        <f>IFERROR(VLOOKUP(ROWS($P$9:P61),$O$9:$P$158,2,0),"")</f>
        <v>Fouette Turn</v>
      </c>
      <c r="T61" s="36"/>
      <c r="U61" s="36"/>
      <c r="V61" s="36"/>
      <c r="W61" s="36">
        <f>IF(ISNUMBER(SEARCH($B$10,X61)),MAX($W$8:W60)+1,0)</f>
        <v>53</v>
      </c>
      <c r="X61" s="68" t="s">
        <v>79</v>
      </c>
      <c r="Y61" s="36"/>
      <c r="Z61" s="36"/>
      <c r="AA61" s="36" t="str">
        <f>IFERROR(VLOOKUP(ROWS($X$9:X61),$W$9:$X$158,2,0),"")</f>
        <v>Fouette Turn</v>
      </c>
      <c r="AB61" s="36"/>
      <c r="AC61" s="36"/>
      <c r="AD61" s="36"/>
      <c r="AE61" s="36">
        <f>IF(ISNUMBER(SEARCH($B$11,AF61)),MAX($AE$8:AE60)+1,0)</f>
        <v>53</v>
      </c>
      <c r="AF61" s="68" t="s">
        <v>79</v>
      </c>
      <c r="AG61" s="36"/>
      <c r="AH61" s="36"/>
      <c r="AI61" s="36" t="str">
        <f>IFERROR(VLOOKUP(ROWS($AF$9:AF61),$AE$9:$AF$158,2,0),"")</f>
        <v>Fouette Turn</v>
      </c>
      <c r="AJ61" s="36"/>
      <c r="AK61" s="36"/>
      <c r="AL61" s="36"/>
      <c r="AM61" s="36">
        <f>IF(ISNUMBER(SEARCH($B$12,AN61)),MAX($AM$8:AM60)+1,0)</f>
        <v>53</v>
      </c>
      <c r="AN61" s="68" t="s">
        <v>79</v>
      </c>
      <c r="AO61" s="36"/>
      <c r="AP61" s="36"/>
      <c r="AQ61" s="36" t="str">
        <f>IFERROR(VLOOKUP(ROWS($AN$9:AN61),$AM$9:$AN$158,2,0),"")</f>
        <v>Fouette Turn</v>
      </c>
      <c r="AR61" s="36"/>
      <c r="AS61" s="36"/>
      <c r="AT61" s="36"/>
      <c r="AU61" s="67">
        <f>IF(ISNUMBER(SEARCH($B$13,AV61)),MAX($AU$8:AU60)+1,0)</f>
        <v>53</v>
      </c>
      <c r="AV61" s="68" t="s">
        <v>79</v>
      </c>
      <c r="AW61" s="36"/>
      <c r="AX61" s="36"/>
      <c r="AY61" s="67" t="str">
        <f>IFERROR(VLOOKUP(ROWS($AV$9:AV61),$AU$9:$AV$158,2,0),"")</f>
        <v>Fouette Turn</v>
      </c>
      <c r="AZ61" s="36"/>
      <c r="BA61" s="36"/>
      <c r="BB61" s="36"/>
      <c r="BC61" s="67">
        <f>IF(ISNUMBER(SEARCH($B$14,BD61)),MAX($BC$8:BC60)+1,0)</f>
        <v>53</v>
      </c>
      <c r="BD61" s="68" t="s">
        <v>79</v>
      </c>
      <c r="BE61" s="36"/>
      <c r="BF61" s="36"/>
      <c r="BG61" s="67" t="str">
        <f>IFERROR(VLOOKUP(ROWS($BD$9:BD61),$BC$9:$BD$158,2,0),"")</f>
        <v>Fouette Turn</v>
      </c>
      <c r="BH61" s="36"/>
      <c r="BI61" s="36"/>
      <c r="BJ61" s="36"/>
      <c r="BK61" s="67">
        <f>IF(ISNUMBER(SEARCH($B$15,BL61)),MAX($BK$8:BK60)+1,0)</f>
        <v>53</v>
      </c>
      <c r="BL61" s="68" t="s">
        <v>79</v>
      </c>
      <c r="BM61" s="36"/>
      <c r="BN61" s="36"/>
      <c r="BO61" s="67" t="str">
        <f>IFERROR(VLOOKUP(ROWS($BL$9:BL61),$BK$9:$BL$158,2,0),"")</f>
        <v>Fouette Turn</v>
      </c>
      <c r="BP61" s="36"/>
      <c r="BQ61" s="36"/>
      <c r="BR61" s="36"/>
      <c r="BS61" s="67">
        <f>IF(ISNUMBER(SEARCH($B$16,BT61)),MAX($BS$8:BS60)+1,0)</f>
        <v>53</v>
      </c>
      <c r="BT61" s="68" t="s">
        <v>79</v>
      </c>
      <c r="BU61" s="36"/>
      <c r="BV61" s="36"/>
      <c r="BW61" s="67" t="str">
        <f>IFERROR(VLOOKUP(ROWS($BT$9:BT61),$BS$9:$BT$158,2,0),"")</f>
        <v>Fouette Turn</v>
      </c>
      <c r="BX61" s="36"/>
      <c r="BY61" s="36"/>
      <c r="BZ61" s="36"/>
      <c r="CA61" s="67">
        <f>IF(ISNUMBER(SEARCH($B$17,CB61)),MAX($CA$8:CA60)+1,0)</f>
        <v>53</v>
      </c>
      <c r="CB61" s="68" t="s">
        <v>79</v>
      </c>
      <c r="CC61" s="36"/>
      <c r="CD61" s="36"/>
      <c r="CE61" s="67" t="str">
        <f>IFERROR(VLOOKUP(ROWS($CB$9:CB61),$CA$9:$CB$158,2,0),"")</f>
        <v>Fouette Turn</v>
      </c>
      <c r="CF61" s="36"/>
      <c r="CG61" s="36"/>
      <c r="CH61" s="36"/>
      <c r="CI61" s="67">
        <f>IF(ISNUMBER(SEARCH($B$18,CJ61)),MAX($CI$8:CI60)+1,0)</f>
        <v>53</v>
      </c>
      <c r="CJ61" s="68" t="s">
        <v>79</v>
      </c>
      <c r="CK61" s="36"/>
      <c r="CL61" s="36"/>
      <c r="CM61" s="67" t="str">
        <f>IFERROR(VLOOKUP(ROWS($CJ$9:CJ61),$CI$9:$CJ$158,2,0),"")</f>
        <v>Fouette Turn</v>
      </c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</row>
    <row r="62" spans="1:11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>
        <f>IF(ISNUMBER(SEARCH($B$9,P62)),MAX($O$8:O61)+1,0)</f>
        <v>54</v>
      </c>
      <c r="P62" s="68" t="s">
        <v>80</v>
      </c>
      <c r="Q62" s="36"/>
      <c r="R62" s="36"/>
      <c r="S62" s="36" t="str">
        <f>IFERROR(VLOOKUP(ROWS($P$9:P62),$O$9:$P$158,2,0),"")</f>
        <v>Cat leap ½ turn</v>
      </c>
      <c r="T62" s="36"/>
      <c r="U62" s="36"/>
      <c r="V62" s="36"/>
      <c r="W62" s="36">
        <f>IF(ISNUMBER(SEARCH($B$10,X62)),MAX($W$8:W61)+1,0)</f>
        <v>54</v>
      </c>
      <c r="X62" s="68" t="s">
        <v>80</v>
      </c>
      <c r="Y62" s="36"/>
      <c r="Z62" s="36"/>
      <c r="AA62" s="36" t="str">
        <f>IFERROR(VLOOKUP(ROWS($X$9:X62),$W$9:$X$158,2,0),"")</f>
        <v>Cat leap ½ turn</v>
      </c>
      <c r="AB62" s="36"/>
      <c r="AC62" s="36"/>
      <c r="AD62" s="36"/>
      <c r="AE62" s="36">
        <f>IF(ISNUMBER(SEARCH($B$11,AF62)),MAX($AE$8:AE61)+1,0)</f>
        <v>54</v>
      </c>
      <c r="AF62" s="68" t="s">
        <v>80</v>
      </c>
      <c r="AG62" s="36"/>
      <c r="AH62" s="36"/>
      <c r="AI62" s="36" t="str">
        <f>IFERROR(VLOOKUP(ROWS($AF$9:AF62),$AE$9:$AF$158,2,0),"")</f>
        <v>Cat leap ½ turn</v>
      </c>
      <c r="AJ62" s="36"/>
      <c r="AK62" s="36"/>
      <c r="AL62" s="36"/>
      <c r="AM62" s="36">
        <f>IF(ISNUMBER(SEARCH($B$12,AN62)),MAX($AM$8:AM61)+1,0)</f>
        <v>54</v>
      </c>
      <c r="AN62" s="68" t="s">
        <v>80</v>
      </c>
      <c r="AO62" s="36"/>
      <c r="AP62" s="36"/>
      <c r="AQ62" s="36" t="str">
        <f>IFERROR(VLOOKUP(ROWS($AN$9:AN62),$AM$9:$AN$158,2,0),"")</f>
        <v>Cat leap ½ turn</v>
      </c>
      <c r="AR62" s="36"/>
      <c r="AS62" s="36"/>
      <c r="AT62" s="36"/>
      <c r="AU62" s="67">
        <f>IF(ISNUMBER(SEARCH($B$13,AV62)),MAX($AU$8:AU61)+1,0)</f>
        <v>54</v>
      </c>
      <c r="AV62" s="68" t="s">
        <v>80</v>
      </c>
      <c r="AW62" s="36"/>
      <c r="AX62" s="36"/>
      <c r="AY62" s="67" t="str">
        <f>IFERROR(VLOOKUP(ROWS($AV$9:AV62),$AU$9:$AV$158,2,0),"")</f>
        <v>Cat leap ½ turn</v>
      </c>
      <c r="AZ62" s="36"/>
      <c r="BA62" s="36"/>
      <c r="BB62" s="36"/>
      <c r="BC62" s="67">
        <f>IF(ISNUMBER(SEARCH($B$14,BD62)),MAX($BC$8:BC61)+1,0)</f>
        <v>54</v>
      </c>
      <c r="BD62" s="68" t="s">
        <v>80</v>
      </c>
      <c r="BE62" s="36"/>
      <c r="BF62" s="36"/>
      <c r="BG62" s="67" t="str">
        <f>IFERROR(VLOOKUP(ROWS($BD$9:BD62),$BC$9:$BD$158,2,0),"")</f>
        <v>Cat leap ½ turn</v>
      </c>
      <c r="BH62" s="36"/>
      <c r="BI62" s="36"/>
      <c r="BJ62" s="36"/>
      <c r="BK62" s="67">
        <f>IF(ISNUMBER(SEARCH($B$15,BL62)),MAX($BK$8:BK61)+1,0)</f>
        <v>54</v>
      </c>
      <c r="BL62" s="68" t="s">
        <v>80</v>
      </c>
      <c r="BM62" s="36"/>
      <c r="BN62" s="36"/>
      <c r="BO62" s="67" t="str">
        <f>IFERROR(VLOOKUP(ROWS($BL$9:BL62),$BK$9:$BL$158,2,0),"")</f>
        <v>Cat leap ½ turn</v>
      </c>
      <c r="BP62" s="36"/>
      <c r="BQ62" s="36"/>
      <c r="BR62" s="36"/>
      <c r="BS62" s="67">
        <f>IF(ISNUMBER(SEARCH($B$16,BT62)),MAX($BS$8:BS61)+1,0)</f>
        <v>54</v>
      </c>
      <c r="BT62" s="68" t="s">
        <v>80</v>
      </c>
      <c r="BU62" s="36"/>
      <c r="BV62" s="36"/>
      <c r="BW62" s="67" t="str">
        <f>IFERROR(VLOOKUP(ROWS($BT$9:BT62),$BS$9:$BT$158,2,0),"")</f>
        <v>Cat leap ½ turn</v>
      </c>
      <c r="BX62" s="36"/>
      <c r="BY62" s="36"/>
      <c r="BZ62" s="36"/>
      <c r="CA62" s="67">
        <f>IF(ISNUMBER(SEARCH($B$17,CB62)),MAX($CA$8:CA61)+1,0)</f>
        <v>54</v>
      </c>
      <c r="CB62" s="68" t="s">
        <v>80</v>
      </c>
      <c r="CC62" s="36"/>
      <c r="CD62" s="36"/>
      <c r="CE62" s="67" t="str">
        <f>IFERROR(VLOOKUP(ROWS($CB$9:CB62),$CA$9:$CB$158,2,0),"")</f>
        <v>Cat leap ½ turn</v>
      </c>
      <c r="CF62" s="36"/>
      <c r="CG62" s="36"/>
      <c r="CH62" s="36"/>
      <c r="CI62" s="67">
        <f>IF(ISNUMBER(SEARCH($B$18,CJ62)),MAX($CI$8:CI61)+1,0)</f>
        <v>54</v>
      </c>
      <c r="CJ62" s="68" t="s">
        <v>80</v>
      </c>
      <c r="CK62" s="36"/>
      <c r="CL62" s="36"/>
      <c r="CM62" s="67" t="str">
        <f>IFERROR(VLOOKUP(ROWS($CJ$9:CJ62),$CI$9:$CJ$158,2,0),"")</f>
        <v>Cat leap ½ turn</v>
      </c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</row>
    <row r="63" spans="1:11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>
        <v>3</v>
      </c>
      <c r="L63" s="36"/>
      <c r="M63" s="36"/>
      <c r="N63" s="36"/>
      <c r="O63" s="36">
        <f>IF(ISNUMBER(SEARCH($B$9,P63)),MAX($O$8:O62)+1,0)</f>
        <v>55</v>
      </c>
      <c r="P63" s="68" t="s">
        <v>81</v>
      </c>
      <c r="Q63" s="36"/>
      <c r="R63" s="36"/>
      <c r="S63" s="36" t="str">
        <f>IFERROR(VLOOKUP(ROWS($P$9:P63),$O$9:$P$158,2,0),"")</f>
        <v xml:space="preserve">Jump 1 ½  turn </v>
      </c>
      <c r="T63" s="36"/>
      <c r="U63" s="36"/>
      <c r="V63" s="36"/>
      <c r="W63" s="36">
        <f>IF(ISNUMBER(SEARCH($B$10,X63)),MAX($W$8:W62)+1,0)</f>
        <v>55</v>
      </c>
      <c r="X63" s="68" t="s">
        <v>81</v>
      </c>
      <c r="Y63" s="36"/>
      <c r="Z63" s="36"/>
      <c r="AA63" s="36" t="str">
        <f>IFERROR(VLOOKUP(ROWS($X$9:X63),$W$9:$X$158,2,0),"")</f>
        <v xml:space="preserve">Jump 1 ½  turn </v>
      </c>
      <c r="AB63" s="36"/>
      <c r="AC63" s="36"/>
      <c r="AD63" s="36"/>
      <c r="AE63" s="36">
        <f>IF(ISNUMBER(SEARCH($B$11,AF63)),MAX($AE$8:AE62)+1,0)</f>
        <v>55</v>
      </c>
      <c r="AF63" s="68" t="s">
        <v>81</v>
      </c>
      <c r="AG63" s="36"/>
      <c r="AH63" s="36"/>
      <c r="AI63" s="36" t="str">
        <f>IFERROR(VLOOKUP(ROWS($AF$9:AF63),$AE$9:$AF$158,2,0),"")</f>
        <v xml:space="preserve">Jump 1 ½  turn </v>
      </c>
      <c r="AJ63" s="36"/>
      <c r="AK63" s="36"/>
      <c r="AL63" s="36"/>
      <c r="AM63" s="36">
        <f>IF(ISNUMBER(SEARCH($B$12,AN63)),MAX($AM$8:AM62)+1,0)</f>
        <v>55</v>
      </c>
      <c r="AN63" s="68" t="s">
        <v>81</v>
      </c>
      <c r="AO63" s="36"/>
      <c r="AP63" s="36"/>
      <c r="AQ63" s="36" t="str">
        <f>IFERROR(VLOOKUP(ROWS($AN$9:AN63),$AM$9:$AN$158,2,0),"")</f>
        <v xml:space="preserve">Jump 1 ½  turn </v>
      </c>
      <c r="AR63" s="36"/>
      <c r="AS63" s="36"/>
      <c r="AT63" s="36"/>
      <c r="AU63" s="67">
        <f>IF(ISNUMBER(SEARCH($B$13,AV63)),MAX($AU$8:AU62)+1,0)</f>
        <v>55</v>
      </c>
      <c r="AV63" s="68" t="s">
        <v>81</v>
      </c>
      <c r="AW63" s="36"/>
      <c r="AX63" s="36"/>
      <c r="AY63" s="67" t="str">
        <f>IFERROR(VLOOKUP(ROWS($AV$9:AV63),$AU$9:$AV$158,2,0),"")</f>
        <v xml:space="preserve">Jump 1 ½  turn </v>
      </c>
      <c r="AZ63" s="36"/>
      <c r="BA63" s="36"/>
      <c r="BB63" s="36"/>
      <c r="BC63" s="67">
        <f>IF(ISNUMBER(SEARCH($B$14,BD63)),MAX($BC$8:BC62)+1,0)</f>
        <v>55</v>
      </c>
      <c r="BD63" s="68" t="s">
        <v>81</v>
      </c>
      <c r="BE63" s="36"/>
      <c r="BF63" s="36"/>
      <c r="BG63" s="67" t="str">
        <f>IFERROR(VLOOKUP(ROWS($BD$9:BD63),$BC$9:$BD$158,2,0),"")</f>
        <v xml:space="preserve">Jump 1 ½  turn </v>
      </c>
      <c r="BH63" s="36"/>
      <c r="BI63" s="36"/>
      <c r="BJ63" s="36"/>
      <c r="BK63" s="67">
        <f>IF(ISNUMBER(SEARCH($B$15,BL63)),MAX($BK$8:BK62)+1,0)</f>
        <v>55</v>
      </c>
      <c r="BL63" s="68" t="s">
        <v>81</v>
      </c>
      <c r="BM63" s="36"/>
      <c r="BN63" s="36"/>
      <c r="BO63" s="67" t="str">
        <f>IFERROR(VLOOKUP(ROWS($BL$9:BL63),$BK$9:$BL$158,2,0),"")</f>
        <v xml:space="preserve">Jump 1 ½  turn </v>
      </c>
      <c r="BP63" s="36"/>
      <c r="BQ63" s="36"/>
      <c r="BR63" s="36"/>
      <c r="BS63" s="67">
        <f>IF(ISNUMBER(SEARCH($B$16,BT63)),MAX($BS$8:BS62)+1,0)</f>
        <v>55</v>
      </c>
      <c r="BT63" s="68" t="s">
        <v>81</v>
      </c>
      <c r="BU63" s="36"/>
      <c r="BV63" s="36"/>
      <c r="BW63" s="67" t="str">
        <f>IFERROR(VLOOKUP(ROWS($BT$9:BT63),$BS$9:$BT$158,2,0),"")</f>
        <v xml:space="preserve">Jump 1 ½  turn </v>
      </c>
      <c r="BX63" s="36"/>
      <c r="BY63" s="36"/>
      <c r="BZ63" s="36"/>
      <c r="CA63" s="67">
        <f>IF(ISNUMBER(SEARCH($B$17,CB63)),MAX($CA$8:CA62)+1,0)</f>
        <v>55</v>
      </c>
      <c r="CB63" s="68" t="s">
        <v>81</v>
      </c>
      <c r="CC63" s="36"/>
      <c r="CD63" s="36"/>
      <c r="CE63" s="67" t="str">
        <f>IFERROR(VLOOKUP(ROWS($CB$9:CB63),$CA$9:$CB$158,2,0),"")</f>
        <v xml:space="preserve">Jump 1 ½  turn </v>
      </c>
      <c r="CF63" s="36"/>
      <c r="CG63" s="36"/>
      <c r="CH63" s="36"/>
      <c r="CI63" s="67">
        <f>IF(ISNUMBER(SEARCH($B$18,CJ63)),MAX($CI$8:CI62)+1,0)</f>
        <v>55</v>
      </c>
      <c r="CJ63" s="68" t="s">
        <v>81</v>
      </c>
      <c r="CK63" s="36"/>
      <c r="CL63" s="36"/>
      <c r="CM63" s="67" t="str">
        <f>IFERROR(VLOOKUP(ROWS($CJ$9:CJ63),$CI$9:$CJ$158,2,0),"")</f>
        <v xml:space="preserve">Jump 1 ½  turn </v>
      </c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</row>
    <row r="64" spans="1:11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51" t="s">
        <v>211</v>
      </c>
      <c r="L64" s="36"/>
      <c r="M64" s="36"/>
      <c r="N64" s="36"/>
      <c r="O64" s="36">
        <f>IF(ISNUMBER(SEARCH($B$9,P64)),MAX($O$8:O63)+1,0)</f>
        <v>56</v>
      </c>
      <c r="P64" s="68" t="s">
        <v>82</v>
      </c>
      <c r="Q64" s="36"/>
      <c r="R64" s="36"/>
      <c r="S64" s="36" t="str">
        <f>IFERROR(VLOOKUP(ROWS($P$9:P64),$O$9:$P$158,2,0),"")</f>
        <v>Straddle jump</v>
      </c>
      <c r="T64" s="36"/>
      <c r="U64" s="36"/>
      <c r="V64" s="36"/>
      <c r="W64" s="36">
        <f>IF(ISNUMBER(SEARCH($B$10,X64)),MAX($W$8:W63)+1,0)</f>
        <v>56</v>
      </c>
      <c r="X64" s="68" t="s">
        <v>82</v>
      </c>
      <c r="Y64" s="36"/>
      <c r="Z64" s="36"/>
      <c r="AA64" s="36" t="str">
        <f>IFERROR(VLOOKUP(ROWS($X$9:X64),$W$9:$X$158,2,0),"")</f>
        <v>Straddle jump</v>
      </c>
      <c r="AB64" s="36"/>
      <c r="AC64" s="36"/>
      <c r="AD64" s="36"/>
      <c r="AE64" s="36">
        <f>IF(ISNUMBER(SEARCH($B$11,AF64)),MAX($AE$8:AE63)+1,0)</f>
        <v>56</v>
      </c>
      <c r="AF64" s="68" t="s">
        <v>82</v>
      </c>
      <c r="AG64" s="36"/>
      <c r="AH64" s="36"/>
      <c r="AI64" s="36" t="str">
        <f>IFERROR(VLOOKUP(ROWS($AF$9:AF64),$AE$9:$AF$158,2,0),"")</f>
        <v>Straddle jump</v>
      </c>
      <c r="AJ64" s="36"/>
      <c r="AK64" s="36"/>
      <c r="AL64" s="36"/>
      <c r="AM64" s="36">
        <f>IF(ISNUMBER(SEARCH($B$12,AN64)),MAX($AM$8:AM63)+1,0)</f>
        <v>56</v>
      </c>
      <c r="AN64" s="68" t="s">
        <v>82</v>
      </c>
      <c r="AO64" s="36"/>
      <c r="AP64" s="36"/>
      <c r="AQ64" s="36" t="str">
        <f>IFERROR(VLOOKUP(ROWS($AN$9:AN64),$AM$9:$AN$158,2,0),"")</f>
        <v>Straddle jump</v>
      </c>
      <c r="AR64" s="36"/>
      <c r="AS64" s="36"/>
      <c r="AT64" s="36"/>
      <c r="AU64" s="67">
        <f>IF(ISNUMBER(SEARCH($B$13,AV64)),MAX($AU$8:AU63)+1,0)</f>
        <v>56</v>
      </c>
      <c r="AV64" s="68" t="s">
        <v>82</v>
      </c>
      <c r="AW64" s="36"/>
      <c r="AX64" s="36"/>
      <c r="AY64" s="67" t="str">
        <f>IFERROR(VLOOKUP(ROWS($AV$9:AV64),$AU$9:$AV$158,2,0),"")</f>
        <v>Straddle jump</v>
      </c>
      <c r="AZ64" s="36"/>
      <c r="BA64" s="36"/>
      <c r="BB64" s="36"/>
      <c r="BC64" s="67">
        <f>IF(ISNUMBER(SEARCH($B$14,BD64)),MAX($BC$8:BC63)+1,0)</f>
        <v>56</v>
      </c>
      <c r="BD64" s="68" t="s">
        <v>82</v>
      </c>
      <c r="BE64" s="36"/>
      <c r="BF64" s="36"/>
      <c r="BG64" s="67" t="str">
        <f>IFERROR(VLOOKUP(ROWS($BD$9:BD64),$BC$9:$BD$158,2,0),"")</f>
        <v>Straddle jump</v>
      </c>
      <c r="BH64" s="36"/>
      <c r="BI64" s="36"/>
      <c r="BJ64" s="36"/>
      <c r="BK64" s="67">
        <f>IF(ISNUMBER(SEARCH($B$15,BL64)),MAX($BK$8:BK63)+1,0)</f>
        <v>56</v>
      </c>
      <c r="BL64" s="68" t="s">
        <v>82</v>
      </c>
      <c r="BM64" s="36"/>
      <c r="BN64" s="36"/>
      <c r="BO64" s="67" t="str">
        <f>IFERROR(VLOOKUP(ROWS($BL$9:BL64),$BK$9:$BL$158,2,0),"")</f>
        <v>Straddle jump</v>
      </c>
      <c r="BP64" s="36"/>
      <c r="BQ64" s="36"/>
      <c r="BR64" s="36"/>
      <c r="BS64" s="67">
        <f>IF(ISNUMBER(SEARCH($B$16,BT64)),MAX($BS$8:BS63)+1,0)</f>
        <v>56</v>
      </c>
      <c r="BT64" s="68" t="s">
        <v>82</v>
      </c>
      <c r="BU64" s="36"/>
      <c r="BV64" s="36"/>
      <c r="BW64" s="67" t="str">
        <f>IFERROR(VLOOKUP(ROWS($BT$9:BT64),$BS$9:$BT$158,2,0),"")</f>
        <v>Straddle jump</v>
      </c>
      <c r="BX64" s="36"/>
      <c r="BY64" s="36"/>
      <c r="BZ64" s="36"/>
      <c r="CA64" s="67">
        <f>IF(ISNUMBER(SEARCH($B$17,CB64)),MAX($CA$8:CA63)+1,0)</f>
        <v>56</v>
      </c>
      <c r="CB64" s="68" t="s">
        <v>82</v>
      </c>
      <c r="CC64" s="36"/>
      <c r="CD64" s="36"/>
      <c r="CE64" s="67" t="str">
        <f>IFERROR(VLOOKUP(ROWS($CB$9:CB64),$CA$9:$CB$158,2,0),"")</f>
        <v>Straddle jump</v>
      </c>
      <c r="CF64" s="36"/>
      <c r="CG64" s="36"/>
      <c r="CH64" s="36"/>
      <c r="CI64" s="67">
        <f>IF(ISNUMBER(SEARCH($B$18,CJ64)),MAX($CI$8:CI63)+1,0)</f>
        <v>56</v>
      </c>
      <c r="CJ64" s="68" t="s">
        <v>82</v>
      </c>
      <c r="CK64" s="36"/>
      <c r="CL64" s="36"/>
      <c r="CM64" s="67" t="str">
        <f>IFERROR(VLOOKUP(ROWS($CJ$9:CJ64),$CI$9:$CJ$158,2,0),"")</f>
        <v>Straddle jump</v>
      </c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</row>
    <row r="65" spans="1:11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 t="str">
        <f>IF(COUNTIF(CR9:CR18,"Yes")=1,"Yes","No")</f>
        <v>No</v>
      </c>
      <c r="L65" s="36"/>
      <c r="M65" s="36"/>
      <c r="N65" s="36"/>
      <c r="O65" s="36">
        <f>IF(ISNUMBER(SEARCH($B$9,P65)),MAX($O$8:O64)+1,0)</f>
        <v>57</v>
      </c>
      <c r="P65" s="68" t="s">
        <v>83</v>
      </c>
      <c r="Q65" s="36"/>
      <c r="R65" s="36"/>
      <c r="S65" s="36" t="str">
        <f>IFERROR(VLOOKUP(ROWS($P$9:P65),$O$9:$P$158,2,0),"")</f>
        <v>Tuck jump ½ turn</v>
      </c>
      <c r="T65" s="36"/>
      <c r="U65" s="36"/>
      <c r="V65" s="36"/>
      <c r="W65" s="36">
        <f>IF(ISNUMBER(SEARCH($B$10,X65)),MAX($W$8:W64)+1,0)</f>
        <v>57</v>
      </c>
      <c r="X65" s="68" t="s">
        <v>83</v>
      </c>
      <c r="Y65" s="36"/>
      <c r="Z65" s="36"/>
      <c r="AA65" s="36" t="str">
        <f>IFERROR(VLOOKUP(ROWS($X$9:X65),$W$9:$X$158,2,0),"")</f>
        <v>Tuck jump ½ turn</v>
      </c>
      <c r="AB65" s="36"/>
      <c r="AC65" s="36"/>
      <c r="AD65" s="36"/>
      <c r="AE65" s="36">
        <f>IF(ISNUMBER(SEARCH($B$11,AF65)),MAX($AE$8:AE64)+1,0)</f>
        <v>57</v>
      </c>
      <c r="AF65" s="68" t="s">
        <v>83</v>
      </c>
      <c r="AG65" s="36"/>
      <c r="AH65" s="36"/>
      <c r="AI65" s="36" t="str">
        <f>IFERROR(VLOOKUP(ROWS($AF$9:AF65),$AE$9:$AF$158,2,0),"")</f>
        <v>Tuck jump ½ turn</v>
      </c>
      <c r="AJ65" s="36"/>
      <c r="AK65" s="36"/>
      <c r="AL65" s="36"/>
      <c r="AM65" s="36">
        <f>IF(ISNUMBER(SEARCH($B$12,AN65)),MAX($AM$8:AM64)+1,0)</f>
        <v>57</v>
      </c>
      <c r="AN65" s="68" t="s">
        <v>83</v>
      </c>
      <c r="AO65" s="36"/>
      <c r="AP65" s="36"/>
      <c r="AQ65" s="36" t="str">
        <f>IFERROR(VLOOKUP(ROWS($AN$9:AN65),$AM$9:$AN$158,2,0),"")</f>
        <v>Tuck jump ½ turn</v>
      </c>
      <c r="AR65" s="36"/>
      <c r="AS65" s="36"/>
      <c r="AT65" s="36"/>
      <c r="AU65" s="67">
        <f>IF(ISNUMBER(SEARCH($B$13,AV65)),MAX($AU$8:AU64)+1,0)</f>
        <v>57</v>
      </c>
      <c r="AV65" s="68" t="s">
        <v>83</v>
      </c>
      <c r="AW65" s="36"/>
      <c r="AX65" s="36"/>
      <c r="AY65" s="67" t="str">
        <f>IFERROR(VLOOKUP(ROWS($AV$9:AV65),$AU$9:$AV$158,2,0),"")</f>
        <v>Tuck jump ½ turn</v>
      </c>
      <c r="AZ65" s="36"/>
      <c r="BA65" s="36"/>
      <c r="BB65" s="36"/>
      <c r="BC65" s="67">
        <f>IF(ISNUMBER(SEARCH($B$14,BD65)),MAX($BC$8:BC64)+1,0)</f>
        <v>57</v>
      </c>
      <c r="BD65" s="68" t="s">
        <v>83</v>
      </c>
      <c r="BE65" s="36"/>
      <c r="BF65" s="36"/>
      <c r="BG65" s="67" t="str">
        <f>IFERROR(VLOOKUP(ROWS($BD$9:BD65),$BC$9:$BD$158,2,0),"")</f>
        <v>Tuck jump ½ turn</v>
      </c>
      <c r="BH65" s="36"/>
      <c r="BI65" s="36"/>
      <c r="BJ65" s="36"/>
      <c r="BK65" s="67">
        <f>IF(ISNUMBER(SEARCH($B$15,BL65)),MAX($BK$8:BK64)+1,0)</f>
        <v>57</v>
      </c>
      <c r="BL65" s="68" t="s">
        <v>83</v>
      </c>
      <c r="BM65" s="36"/>
      <c r="BN65" s="36"/>
      <c r="BO65" s="67" t="str">
        <f>IFERROR(VLOOKUP(ROWS($BL$9:BL65),$BK$9:$BL$158,2,0),"")</f>
        <v>Tuck jump ½ turn</v>
      </c>
      <c r="BP65" s="36"/>
      <c r="BQ65" s="36"/>
      <c r="BR65" s="36"/>
      <c r="BS65" s="67">
        <f>IF(ISNUMBER(SEARCH($B$16,BT65)),MAX($BS$8:BS64)+1,0)</f>
        <v>57</v>
      </c>
      <c r="BT65" s="68" t="s">
        <v>83</v>
      </c>
      <c r="BU65" s="36"/>
      <c r="BV65" s="36"/>
      <c r="BW65" s="67" t="str">
        <f>IFERROR(VLOOKUP(ROWS($BT$9:BT65),$BS$9:$BT$158,2,0),"")</f>
        <v>Tuck jump ½ turn</v>
      </c>
      <c r="BX65" s="36"/>
      <c r="BY65" s="36"/>
      <c r="BZ65" s="36"/>
      <c r="CA65" s="67">
        <f>IF(ISNUMBER(SEARCH($B$17,CB65)),MAX($CA$8:CA64)+1,0)</f>
        <v>57</v>
      </c>
      <c r="CB65" s="68" t="s">
        <v>83</v>
      </c>
      <c r="CC65" s="36"/>
      <c r="CD65" s="36"/>
      <c r="CE65" s="67" t="str">
        <f>IFERROR(VLOOKUP(ROWS($CB$9:CB65),$CA$9:$CB$158,2,0),"")</f>
        <v>Tuck jump ½ turn</v>
      </c>
      <c r="CF65" s="36"/>
      <c r="CG65" s="36"/>
      <c r="CH65" s="36"/>
      <c r="CI65" s="67">
        <f>IF(ISNUMBER(SEARCH($B$18,CJ65)),MAX($CI$8:CI64)+1,0)</f>
        <v>57</v>
      </c>
      <c r="CJ65" s="68" t="s">
        <v>83</v>
      </c>
      <c r="CK65" s="36"/>
      <c r="CL65" s="36"/>
      <c r="CM65" s="67" t="str">
        <f>IFERROR(VLOOKUP(ROWS($CJ$9:CJ65),$CI$9:$CJ$158,2,0),"")</f>
        <v>Tuck jump ½ turn</v>
      </c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</row>
    <row r="66" spans="1:11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>
        <v>4</v>
      </c>
      <c r="L66" s="36"/>
      <c r="M66" s="36"/>
      <c r="N66" s="36"/>
      <c r="O66" s="36">
        <f>IF(ISNUMBER(SEARCH($B$9,P66)),MAX($O$8:O65)+1,0)</f>
        <v>58</v>
      </c>
      <c r="P66" s="68" t="s">
        <v>84</v>
      </c>
      <c r="Q66" s="36"/>
      <c r="R66" s="36"/>
      <c r="S66" s="36" t="str">
        <f>IFERROR(VLOOKUP(ROWS($P$9:P66),$O$9:$P$158,2,0),"")</f>
        <v>Full Spin</v>
      </c>
      <c r="T66" s="36"/>
      <c r="U66" s="36"/>
      <c r="V66" s="36"/>
      <c r="W66" s="36">
        <f>IF(ISNUMBER(SEARCH($B$10,X66)),MAX($W$8:W65)+1,0)</f>
        <v>58</v>
      </c>
      <c r="X66" s="68" t="s">
        <v>84</v>
      </c>
      <c r="Y66" s="36"/>
      <c r="Z66" s="36"/>
      <c r="AA66" s="36" t="str">
        <f>IFERROR(VLOOKUP(ROWS($X$9:X66),$W$9:$X$158,2,0),"")</f>
        <v>Full Spin</v>
      </c>
      <c r="AB66" s="36"/>
      <c r="AC66" s="36"/>
      <c r="AD66" s="36"/>
      <c r="AE66" s="36">
        <f>IF(ISNUMBER(SEARCH($B$11,AF66)),MAX($AE$8:AE65)+1,0)</f>
        <v>58</v>
      </c>
      <c r="AF66" s="68" t="s">
        <v>84</v>
      </c>
      <c r="AG66" s="36"/>
      <c r="AH66" s="36"/>
      <c r="AI66" s="36" t="str">
        <f>IFERROR(VLOOKUP(ROWS($AF$9:AF66),$AE$9:$AF$158,2,0),"")</f>
        <v>Full Spin</v>
      </c>
      <c r="AJ66" s="36"/>
      <c r="AK66" s="36"/>
      <c r="AL66" s="36"/>
      <c r="AM66" s="36">
        <f>IF(ISNUMBER(SEARCH($B$12,AN66)),MAX($AM$8:AM65)+1,0)</f>
        <v>58</v>
      </c>
      <c r="AN66" s="68" t="s">
        <v>84</v>
      </c>
      <c r="AO66" s="36"/>
      <c r="AP66" s="36"/>
      <c r="AQ66" s="36" t="str">
        <f>IFERROR(VLOOKUP(ROWS($AN$9:AN66),$AM$9:$AN$158,2,0),"")</f>
        <v>Full Spin</v>
      </c>
      <c r="AR66" s="36"/>
      <c r="AS66" s="36"/>
      <c r="AT66" s="36"/>
      <c r="AU66" s="67">
        <f>IF(ISNUMBER(SEARCH($B$13,AV66)),MAX($AU$8:AU65)+1,0)</f>
        <v>58</v>
      </c>
      <c r="AV66" s="68" t="s">
        <v>84</v>
      </c>
      <c r="AW66" s="36"/>
      <c r="AX66" s="36"/>
      <c r="AY66" s="67" t="str">
        <f>IFERROR(VLOOKUP(ROWS($AV$9:AV66),$AU$9:$AV$158,2,0),"")</f>
        <v>Full Spin</v>
      </c>
      <c r="AZ66" s="36"/>
      <c r="BA66" s="36"/>
      <c r="BB66" s="36"/>
      <c r="BC66" s="67">
        <f>IF(ISNUMBER(SEARCH($B$14,BD66)),MAX($BC$8:BC65)+1,0)</f>
        <v>58</v>
      </c>
      <c r="BD66" s="68" t="s">
        <v>84</v>
      </c>
      <c r="BE66" s="36"/>
      <c r="BF66" s="36"/>
      <c r="BG66" s="67" t="str">
        <f>IFERROR(VLOOKUP(ROWS($BD$9:BD66),$BC$9:$BD$158,2,0),"")</f>
        <v>Full Spin</v>
      </c>
      <c r="BH66" s="36"/>
      <c r="BI66" s="36"/>
      <c r="BJ66" s="36"/>
      <c r="BK66" s="67">
        <f>IF(ISNUMBER(SEARCH($B$15,BL66)),MAX($BK$8:BK65)+1,0)</f>
        <v>58</v>
      </c>
      <c r="BL66" s="68" t="s">
        <v>84</v>
      </c>
      <c r="BM66" s="36"/>
      <c r="BN66" s="36"/>
      <c r="BO66" s="67" t="str">
        <f>IFERROR(VLOOKUP(ROWS($BL$9:BL66),$BK$9:$BL$158,2,0),"")</f>
        <v>Full Spin</v>
      </c>
      <c r="BP66" s="36"/>
      <c r="BQ66" s="36"/>
      <c r="BR66" s="36"/>
      <c r="BS66" s="67">
        <f>IF(ISNUMBER(SEARCH($B$16,BT66)),MAX($BS$8:BS65)+1,0)</f>
        <v>58</v>
      </c>
      <c r="BT66" s="68" t="s">
        <v>84</v>
      </c>
      <c r="BU66" s="36"/>
      <c r="BV66" s="36"/>
      <c r="BW66" s="67" t="str">
        <f>IFERROR(VLOOKUP(ROWS($BT$9:BT66),$BS$9:$BT$158,2,0),"")</f>
        <v>Full Spin</v>
      </c>
      <c r="BX66" s="36"/>
      <c r="BY66" s="36"/>
      <c r="BZ66" s="36"/>
      <c r="CA66" s="67">
        <f>IF(ISNUMBER(SEARCH($B$17,CB66)),MAX($CA$8:CA65)+1,0)</f>
        <v>58</v>
      </c>
      <c r="CB66" s="68" t="s">
        <v>84</v>
      </c>
      <c r="CC66" s="36"/>
      <c r="CD66" s="36"/>
      <c r="CE66" s="67" t="str">
        <f>IFERROR(VLOOKUP(ROWS($CB$9:CB66),$CA$9:$CB$158,2,0),"")</f>
        <v>Full Spin</v>
      </c>
      <c r="CF66" s="36"/>
      <c r="CG66" s="36"/>
      <c r="CH66" s="36"/>
      <c r="CI66" s="67">
        <f>IF(ISNUMBER(SEARCH($B$18,CJ66)),MAX($CI$8:CI65)+1,0)</f>
        <v>58</v>
      </c>
      <c r="CJ66" s="68" t="s">
        <v>84</v>
      </c>
      <c r="CK66" s="36"/>
      <c r="CL66" s="36"/>
      <c r="CM66" s="67" t="str">
        <f>IFERROR(VLOOKUP(ROWS($CJ$9:CJ66),$CI$9:$CJ$158,2,0),"")</f>
        <v>Full Spin</v>
      </c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</row>
    <row r="67" spans="1:11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51" t="s">
        <v>199</v>
      </c>
      <c r="L67" s="36"/>
      <c r="M67" s="36"/>
      <c r="N67" s="36"/>
      <c r="O67" s="36">
        <f>IF(ISNUMBER(SEARCH($B$9,P67)),MAX($O$8:O66)+1,0)</f>
        <v>59</v>
      </c>
      <c r="P67" s="77" t="s">
        <v>85</v>
      </c>
      <c r="Q67" s="36"/>
      <c r="R67" s="36"/>
      <c r="S67" s="36" t="str">
        <f>IFERROR(VLOOKUP(ROWS($P$9:P67),$O$9:$P$158,2,0),"")</f>
        <v xml:space="preserve">Y scale (leg above waist height) </v>
      </c>
      <c r="T67" s="36"/>
      <c r="U67" s="36"/>
      <c r="V67" s="36"/>
      <c r="W67" s="36">
        <f>IF(ISNUMBER(SEARCH($B$10,X67)),MAX($W$8:W66)+1,0)</f>
        <v>59</v>
      </c>
      <c r="X67" s="77" t="s">
        <v>85</v>
      </c>
      <c r="Y67" s="36"/>
      <c r="Z67" s="36"/>
      <c r="AA67" s="36" t="str">
        <f>IFERROR(VLOOKUP(ROWS($X$9:X67),$W$9:$X$158,2,0),"")</f>
        <v xml:space="preserve">Y scale (leg above waist height) </v>
      </c>
      <c r="AB67" s="36"/>
      <c r="AC67" s="36"/>
      <c r="AD67" s="36"/>
      <c r="AE67" s="36">
        <f>IF(ISNUMBER(SEARCH($B$11,AF67)),MAX($AE$8:AE66)+1,0)</f>
        <v>59</v>
      </c>
      <c r="AF67" s="77" t="s">
        <v>85</v>
      </c>
      <c r="AG67" s="36"/>
      <c r="AH67" s="36"/>
      <c r="AI67" s="36" t="str">
        <f>IFERROR(VLOOKUP(ROWS($AF$9:AF67),$AE$9:$AF$158,2,0),"")</f>
        <v xml:space="preserve">Y scale (leg above waist height) </v>
      </c>
      <c r="AJ67" s="36"/>
      <c r="AK67" s="36"/>
      <c r="AL67" s="36"/>
      <c r="AM67" s="36">
        <f>IF(ISNUMBER(SEARCH($B$12,AN67)),MAX($AM$8:AM66)+1,0)</f>
        <v>59</v>
      </c>
      <c r="AN67" s="77" t="s">
        <v>85</v>
      </c>
      <c r="AO67" s="36"/>
      <c r="AP67" s="36"/>
      <c r="AQ67" s="36" t="str">
        <f>IFERROR(VLOOKUP(ROWS($AN$9:AN67),$AM$9:$AN$158,2,0),"")</f>
        <v xml:space="preserve">Y scale (leg above waist height) </v>
      </c>
      <c r="AR67" s="36"/>
      <c r="AS67" s="36"/>
      <c r="AT67" s="36"/>
      <c r="AU67" s="67">
        <f>IF(ISNUMBER(SEARCH($B$13,AV67)),MAX($AU$8:AU66)+1,0)</f>
        <v>59</v>
      </c>
      <c r="AV67" s="77" t="s">
        <v>85</v>
      </c>
      <c r="AW67" s="36"/>
      <c r="AX67" s="36"/>
      <c r="AY67" s="67" t="str">
        <f>IFERROR(VLOOKUP(ROWS($AV$9:AV67),$AU$9:$AV$158,2,0),"")</f>
        <v xml:space="preserve">Y scale (leg above waist height) </v>
      </c>
      <c r="AZ67" s="36"/>
      <c r="BA67" s="36"/>
      <c r="BB67" s="36"/>
      <c r="BC67" s="67">
        <f>IF(ISNUMBER(SEARCH($B$14,BD67)),MAX($BC$8:BC66)+1,0)</f>
        <v>59</v>
      </c>
      <c r="BD67" s="77" t="s">
        <v>85</v>
      </c>
      <c r="BE67" s="36"/>
      <c r="BF67" s="36"/>
      <c r="BG67" s="67" t="str">
        <f>IFERROR(VLOOKUP(ROWS($BD$9:BD67),$BC$9:$BD$158,2,0),"")</f>
        <v xml:space="preserve">Y scale (leg above waist height) </v>
      </c>
      <c r="BH67" s="36"/>
      <c r="BI67" s="36"/>
      <c r="BJ67" s="36"/>
      <c r="BK67" s="67">
        <f>IF(ISNUMBER(SEARCH($B$15,BL67)),MAX($BK$8:BK66)+1,0)</f>
        <v>59</v>
      </c>
      <c r="BL67" s="77" t="s">
        <v>85</v>
      </c>
      <c r="BM67" s="36"/>
      <c r="BN67" s="36"/>
      <c r="BO67" s="67" t="str">
        <f>IFERROR(VLOOKUP(ROWS($BL$9:BL67),$BK$9:$BL$158,2,0),"")</f>
        <v xml:space="preserve">Y scale (leg above waist height) </v>
      </c>
      <c r="BP67" s="36"/>
      <c r="BQ67" s="36"/>
      <c r="BR67" s="36"/>
      <c r="BS67" s="67">
        <f>IF(ISNUMBER(SEARCH($B$16,BT67)),MAX($BS$8:BS66)+1,0)</f>
        <v>59</v>
      </c>
      <c r="BT67" s="77" t="s">
        <v>85</v>
      </c>
      <c r="BU67" s="36"/>
      <c r="BV67" s="36"/>
      <c r="BW67" s="67" t="str">
        <f>IFERROR(VLOOKUP(ROWS($BT$9:BT67),$BS$9:$BT$158,2,0),"")</f>
        <v xml:space="preserve">Y scale (leg above waist height) </v>
      </c>
      <c r="BX67" s="36"/>
      <c r="BY67" s="36"/>
      <c r="BZ67" s="36"/>
      <c r="CA67" s="67">
        <f>IF(ISNUMBER(SEARCH($B$17,CB67)),MAX($CA$8:CA66)+1,0)</f>
        <v>59</v>
      </c>
      <c r="CB67" s="77" t="s">
        <v>85</v>
      </c>
      <c r="CC67" s="36"/>
      <c r="CD67" s="36"/>
      <c r="CE67" s="67" t="str">
        <f>IFERROR(VLOOKUP(ROWS($CB$9:CB67),$CA$9:$CB$158,2,0),"")</f>
        <v xml:space="preserve">Y scale (leg above waist height) </v>
      </c>
      <c r="CF67" s="36"/>
      <c r="CG67" s="36"/>
      <c r="CH67" s="36"/>
      <c r="CI67" s="67">
        <f>IF(ISNUMBER(SEARCH($B$18,CJ67)),MAX($CI$8:CI66)+1,0)</f>
        <v>59</v>
      </c>
      <c r="CJ67" s="77" t="s">
        <v>85</v>
      </c>
      <c r="CK67" s="36"/>
      <c r="CL67" s="36"/>
      <c r="CM67" s="67" t="str">
        <f>IFERROR(VLOOKUP(ROWS($CJ$9:CJ67),$CI$9:$CJ$158,2,0),"")</f>
        <v xml:space="preserve">Y scale (leg above waist height) </v>
      </c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</row>
    <row r="68" spans="1:11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 t="str">
        <f>IF(COUNTIF(CV9:CV18,"Yes")=1,"Yes","No")</f>
        <v>No</v>
      </c>
      <c r="L68" s="36"/>
      <c r="M68" s="36"/>
      <c r="N68" s="36"/>
      <c r="O68" s="36">
        <f>IF(ISNUMBER(SEARCH($B$9,P68)),MAX($O$8:O67)+1,0)</f>
        <v>60</v>
      </c>
      <c r="P68" s="68" t="s">
        <v>86</v>
      </c>
      <c r="Q68" s="36"/>
      <c r="R68" s="36"/>
      <c r="S68" s="36" t="str">
        <f>IFERROR(VLOOKUP(ROWS($P$9:P68),$O$9:$P$158,2,0),"")</f>
        <v>2 way Splits</v>
      </c>
      <c r="T68" s="36"/>
      <c r="U68" s="36"/>
      <c r="V68" s="36"/>
      <c r="W68" s="36">
        <f>IF(ISNUMBER(SEARCH($B$10,X68)),MAX($W$8:W67)+1,0)</f>
        <v>60</v>
      </c>
      <c r="X68" s="68" t="s">
        <v>86</v>
      </c>
      <c r="Y68" s="36"/>
      <c r="Z68" s="36"/>
      <c r="AA68" s="36" t="str">
        <f>IFERROR(VLOOKUP(ROWS($X$9:X68),$W$9:$X$158,2,0),"")</f>
        <v>2 way Splits</v>
      </c>
      <c r="AB68" s="36"/>
      <c r="AC68" s="36"/>
      <c r="AD68" s="36"/>
      <c r="AE68" s="36">
        <f>IF(ISNUMBER(SEARCH($B$11,AF68)),MAX($AE$8:AE67)+1,0)</f>
        <v>60</v>
      </c>
      <c r="AF68" s="68" t="s">
        <v>86</v>
      </c>
      <c r="AG68" s="36"/>
      <c r="AH68" s="36"/>
      <c r="AI68" s="36" t="str">
        <f>IFERROR(VLOOKUP(ROWS($AF$9:AF68),$AE$9:$AF$158,2,0),"")</f>
        <v>2 way Splits</v>
      </c>
      <c r="AJ68" s="36"/>
      <c r="AK68" s="36"/>
      <c r="AL68" s="36"/>
      <c r="AM68" s="36">
        <f>IF(ISNUMBER(SEARCH($B$12,AN68)),MAX($AM$8:AM67)+1,0)</f>
        <v>60</v>
      </c>
      <c r="AN68" s="68" t="s">
        <v>86</v>
      </c>
      <c r="AO68" s="36"/>
      <c r="AP68" s="36"/>
      <c r="AQ68" s="36" t="str">
        <f>IFERROR(VLOOKUP(ROWS($AN$9:AN68),$AM$9:$AN$158,2,0),"")</f>
        <v>2 way Splits</v>
      </c>
      <c r="AR68" s="36"/>
      <c r="AS68" s="36"/>
      <c r="AT68" s="36"/>
      <c r="AU68" s="67">
        <f>IF(ISNUMBER(SEARCH($B$13,AV68)),MAX($AU$8:AU67)+1,0)</f>
        <v>60</v>
      </c>
      <c r="AV68" s="68" t="s">
        <v>86</v>
      </c>
      <c r="AW68" s="36"/>
      <c r="AX68" s="36"/>
      <c r="AY68" s="67" t="str">
        <f>IFERROR(VLOOKUP(ROWS($AV$9:AV68),$AU$9:$AV$158,2,0),"")</f>
        <v>2 way Splits</v>
      </c>
      <c r="AZ68" s="36"/>
      <c r="BA68" s="36"/>
      <c r="BB68" s="36"/>
      <c r="BC68" s="67">
        <f>IF(ISNUMBER(SEARCH($B$14,BD68)),MAX($BC$8:BC67)+1,0)</f>
        <v>60</v>
      </c>
      <c r="BD68" s="68" t="s">
        <v>86</v>
      </c>
      <c r="BE68" s="36"/>
      <c r="BF68" s="36"/>
      <c r="BG68" s="67" t="str">
        <f>IFERROR(VLOOKUP(ROWS($BD$9:BD68),$BC$9:$BD$158,2,0),"")</f>
        <v>2 way Splits</v>
      </c>
      <c r="BH68" s="36"/>
      <c r="BI68" s="36"/>
      <c r="BJ68" s="36"/>
      <c r="BK68" s="67">
        <f>IF(ISNUMBER(SEARCH($B$15,BL68)),MAX($BK$8:BK67)+1,0)</f>
        <v>60</v>
      </c>
      <c r="BL68" s="68" t="s">
        <v>86</v>
      </c>
      <c r="BM68" s="36"/>
      <c r="BN68" s="36"/>
      <c r="BO68" s="67" t="str">
        <f>IFERROR(VLOOKUP(ROWS($BL$9:BL68),$BK$9:$BL$158,2,0),"")</f>
        <v>2 way Splits</v>
      </c>
      <c r="BP68" s="36"/>
      <c r="BQ68" s="36"/>
      <c r="BR68" s="36"/>
      <c r="BS68" s="67">
        <f>IF(ISNUMBER(SEARCH($B$16,BT68)),MAX($BS$8:BS67)+1,0)</f>
        <v>60</v>
      </c>
      <c r="BT68" s="68" t="s">
        <v>86</v>
      </c>
      <c r="BU68" s="36"/>
      <c r="BV68" s="36"/>
      <c r="BW68" s="67" t="str">
        <f>IFERROR(VLOOKUP(ROWS($BT$9:BT68),$BS$9:$BT$158,2,0),"")</f>
        <v>2 way Splits</v>
      </c>
      <c r="BX68" s="36"/>
      <c r="BY68" s="36"/>
      <c r="BZ68" s="36"/>
      <c r="CA68" s="67">
        <f>IF(ISNUMBER(SEARCH($B$17,CB68)),MAX($CA$8:CA67)+1,0)</f>
        <v>60</v>
      </c>
      <c r="CB68" s="68" t="s">
        <v>86</v>
      </c>
      <c r="CC68" s="36"/>
      <c r="CD68" s="36"/>
      <c r="CE68" s="67" t="str">
        <f>IFERROR(VLOOKUP(ROWS($CB$9:CB68),$CA$9:$CB$158,2,0),"")</f>
        <v>2 way Splits</v>
      </c>
      <c r="CF68" s="36"/>
      <c r="CG68" s="36"/>
      <c r="CH68" s="36"/>
      <c r="CI68" s="67">
        <f>IF(ISNUMBER(SEARCH($B$18,CJ68)),MAX($CI$8:CI67)+1,0)</f>
        <v>60</v>
      </c>
      <c r="CJ68" s="68" t="s">
        <v>86</v>
      </c>
      <c r="CK68" s="36"/>
      <c r="CL68" s="36"/>
      <c r="CM68" s="67" t="str">
        <f>IFERROR(VLOOKUP(ROWS($CJ$9:CJ68),$CI$9:$CJ$158,2,0),"")</f>
        <v>2 way Splits</v>
      </c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</row>
    <row r="69" spans="1:11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>
        <v>5</v>
      </c>
      <c r="L69" s="36"/>
      <c r="M69" s="36"/>
      <c r="N69" s="36"/>
      <c r="O69" s="36">
        <f>IF(ISNUMBER(SEARCH($B$9,P69)),MAX($O$8:O68)+1,0)</f>
        <v>61</v>
      </c>
      <c r="P69" s="68" t="s">
        <v>87</v>
      </c>
      <c r="Q69" s="36"/>
      <c r="R69" s="36"/>
      <c r="S69" s="36" t="str">
        <f>IFERROR(VLOOKUP(ROWS($P$9:P69),$O$9:$P$158,2,0),"")</f>
        <v>Japana Swim Through</v>
      </c>
      <c r="T69" s="36"/>
      <c r="U69" s="36"/>
      <c r="V69" s="36"/>
      <c r="W69" s="36">
        <f>IF(ISNUMBER(SEARCH($B$10,X69)),MAX($W$8:W68)+1,0)</f>
        <v>61</v>
      </c>
      <c r="X69" s="68" t="s">
        <v>87</v>
      </c>
      <c r="Y69" s="36"/>
      <c r="Z69" s="36"/>
      <c r="AA69" s="36" t="str">
        <f>IFERROR(VLOOKUP(ROWS($X$9:X69),$W$9:$X$158,2,0),"")</f>
        <v>Japana Swim Through</v>
      </c>
      <c r="AB69" s="36"/>
      <c r="AC69" s="36"/>
      <c r="AD69" s="36"/>
      <c r="AE69" s="36">
        <f>IF(ISNUMBER(SEARCH($B$11,AF69)),MAX($AE$8:AE68)+1,0)</f>
        <v>61</v>
      </c>
      <c r="AF69" s="68" t="s">
        <v>87</v>
      </c>
      <c r="AG69" s="36"/>
      <c r="AH69" s="36"/>
      <c r="AI69" s="36" t="str">
        <f>IFERROR(VLOOKUP(ROWS($AF$9:AF69),$AE$9:$AF$158,2,0),"")</f>
        <v>Japana Swim Through</v>
      </c>
      <c r="AJ69" s="36"/>
      <c r="AK69" s="36"/>
      <c r="AL69" s="36"/>
      <c r="AM69" s="36">
        <f>IF(ISNUMBER(SEARCH($B$12,AN69)),MAX($AM$8:AM68)+1,0)</f>
        <v>61</v>
      </c>
      <c r="AN69" s="68" t="s">
        <v>87</v>
      </c>
      <c r="AO69" s="36"/>
      <c r="AP69" s="36"/>
      <c r="AQ69" s="36" t="str">
        <f>IFERROR(VLOOKUP(ROWS($AN$9:AN69),$AM$9:$AN$158,2,0),"")</f>
        <v>Japana Swim Through</v>
      </c>
      <c r="AR69" s="36"/>
      <c r="AS69" s="36"/>
      <c r="AT69" s="36"/>
      <c r="AU69" s="67">
        <f>IF(ISNUMBER(SEARCH($B$13,AV69)),MAX($AU$8:AU68)+1,0)</f>
        <v>61</v>
      </c>
      <c r="AV69" s="68" t="s">
        <v>87</v>
      </c>
      <c r="AW69" s="36"/>
      <c r="AX69" s="36"/>
      <c r="AY69" s="67" t="str">
        <f>IFERROR(VLOOKUP(ROWS($AV$9:AV69),$AU$9:$AV$158,2,0),"")</f>
        <v>Japana Swim Through</v>
      </c>
      <c r="AZ69" s="36"/>
      <c r="BA69" s="36"/>
      <c r="BB69" s="36"/>
      <c r="BC69" s="67">
        <f>IF(ISNUMBER(SEARCH($B$14,BD69)),MAX($BC$8:BC68)+1,0)</f>
        <v>61</v>
      </c>
      <c r="BD69" s="68" t="s">
        <v>87</v>
      </c>
      <c r="BE69" s="36"/>
      <c r="BF69" s="36"/>
      <c r="BG69" s="67" t="str">
        <f>IFERROR(VLOOKUP(ROWS($BD$9:BD69),$BC$9:$BD$158,2,0),"")</f>
        <v>Japana Swim Through</v>
      </c>
      <c r="BH69" s="36"/>
      <c r="BI69" s="36"/>
      <c r="BJ69" s="36"/>
      <c r="BK69" s="67">
        <f>IF(ISNUMBER(SEARCH($B$15,BL69)),MAX($BK$8:BK68)+1,0)</f>
        <v>61</v>
      </c>
      <c r="BL69" s="68" t="s">
        <v>87</v>
      </c>
      <c r="BM69" s="36"/>
      <c r="BN69" s="36"/>
      <c r="BO69" s="67" t="str">
        <f>IFERROR(VLOOKUP(ROWS($BL$9:BL69),$BK$9:$BL$158,2,0),"")</f>
        <v>Japana Swim Through</v>
      </c>
      <c r="BP69" s="36"/>
      <c r="BQ69" s="36"/>
      <c r="BR69" s="36"/>
      <c r="BS69" s="67">
        <f>IF(ISNUMBER(SEARCH($B$16,BT69)),MAX($BS$8:BS68)+1,0)</f>
        <v>61</v>
      </c>
      <c r="BT69" s="68" t="s">
        <v>87</v>
      </c>
      <c r="BU69" s="36"/>
      <c r="BV69" s="36"/>
      <c r="BW69" s="67" t="str">
        <f>IFERROR(VLOOKUP(ROWS($BT$9:BT69),$BS$9:$BT$158,2,0),"")</f>
        <v>Japana Swim Through</v>
      </c>
      <c r="BX69" s="36"/>
      <c r="BY69" s="36"/>
      <c r="BZ69" s="36"/>
      <c r="CA69" s="67">
        <f>IF(ISNUMBER(SEARCH($B$17,CB69)),MAX($CA$8:CA68)+1,0)</f>
        <v>61</v>
      </c>
      <c r="CB69" s="68" t="s">
        <v>87</v>
      </c>
      <c r="CC69" s="36"/>
      <c r="CD69" s="36"/>
      <c r="CE69" s="67" t="str">
        <f>IFERROR(VLOOKUP(ROWS($CB$9:CB69),$CA$9:$CB$158,2,0),"")</f>
        <v>Japana Swim Through</v>
      </c>
      <c r="CF69" s="36"/>
      <c r="CG69" s="36"/>
      <c r="CH69" s="36"/>
      <c r="CI69" s="67">
        <f>IF(ISNUMBER(SEARCH($B$18,CJ69)),MAX($CI$8:CI68)+1,0)</f>
        <v>61</v>
      </c>
      <c r="CJ69" s="68" t="s">
        <v>87</v>
      </c>
      <c r="CK69" s="36"/>
      <c r="CL69" s="36"/>
      <c r="CM69" s="67" t="str">
        <f>IFERROR(VLOOKUP(ROWS($CJ$9:CJ69),$CI$9:$CJ$158,2,0),"")</f>
        <v>Japana Swim Through</v>
      </c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</row>
    <row r="70" spans="1:112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51" t="s">
        <v>77</v>
      </c>
      <c r="L70" s="36"/>
      <c r="M70" s="36"/>
      <c r="N70" s="36"/>
      <c r="O70" s="36">
        <f>IF(ISNUMBER(SEARCH($B$9,P70)),MAX($O$8:O69)+1,0)</f>
        <v>62</v>
      </c>
      <c r="P70" s="68" t="s">
        <v>88</v>
      </c>
      <c r="Q70" s="36"/>
      <c r="R70" s="36"/>
      <c r="S70" s="36" t="str">
        <f>IFERROR(VLOOKUP(ROWS($P$9:P70),$O$9:$P$158,2,0),"")</f>
        <v>Fall to Prone Jump to Straddle Stand</v>
      </c>
      <c r="T70" s="36"/>
      <c r="U70" s="36"/>
      <c r="V70" s="36"/>
      <c r="W70" s="36">
        <f>IF(ISNUMBER(SEARCH($B$10,X70)),MAX($W$8:W69)+1,0)</f>
        <v>62</v>
      </c>
      <c r="X70" s="68" t="s">
        <v>88</v>
      </c>
      <c r="Y70" s="36"/>
      <c r="Z70" s="36"/>
      <c r="AA70" s="36" t="str">
        <f>IFERROR(VLOOKUP(ROWS($X$9:X70),$W$9:$X$158,2,0),"")</f>
        <v>Fall to Prone Jump to Straddle Stand</v>
      </c>
      <c r="AB70" s="36"/>
      <c r="AC70" s="36"/>
      <c r="AD70" s="36"/>
      <c r="AE70" s="36">
        <f>IF(ISNUMBER(SEARCH($B$11,AF70)),MAX($AE$8:AE69)+1,0)</f>
        <v>62</v>
      </c>
      <c r="AF70" s="68" t="s">
        <v>88</v>
      </c>
      <c r="AG70" s="36"/>
      <c r="AH70" s="36"/>
      <c r="AI70" s="36" t="str">
        <f>IFERROR(VLOOKUP(ROWS($AF$9:AF70),$AE$9:$AF$158,2,0),"")</f>
        <v>Fall to Prone Jump to Straddle Stand</v>
      </c>
      <c r="AJ70" s="36"/>
      <c r="AK70" s="36"/>
      <c r="AL70" s="36"/>
      <c r="AM70" s="36">
        <f>IF(ISNUMBER(SEARCH($B$12,AN70)),MAX($AM$8:AM69)+1,0)</f>
        <v>62</v>
      </c>
      <c r="AN70" s="68" t="s">
        <v>88</v>
      </c>
      <c r="AO70" s="36"/>
      <c r="AP70" s="36"/>
      <c r="AQ70" s="36" t="str">
        <f>IFERROR(VLOOKUP(ROWS($AN$9:AN70),$AM$9:$AN$158,2,0),"")</f>
        <v>Fall to Prone Jump to Straddle Stand</v>
      </c>
      <c r="AR70" s="36"/>
      <c r="AS70" s="36"/>
      <c r="AT70" s="36"/>
      <c r="AU70" s="67">
        <f>IF(ISNUMBER(SEARCH($B$13,AV70)),MAX($AU$8:AU69)+1,0)</f>
        <v>62</v>
      </c>
      <c r="AV70" s="68" t="s">
        <v>88</v>
      </c>
      <c r="AW70" s="36"/>
      <c r="AX70" s="36"/>
      <c r="AY70" s="67" t="str">
        <f>IFERROR(VLOOKUP(ROWS($AV$9:AV70),$AU$9:$AV$158,2,0),"")</f>
        <v>Fall to Prone Jump to Straddle Stand</v>
      </c>
      <c r="AZ70" s="36"/>
      <c r="BA70" s="36"/>
      <c r="BB70" s="36"/>
      <c r="BC70" s="67">
        <f>IF(ISNUMBER(SEARCH($B$14,BD70)),MAX($BC$8:BC69)+1,0)</f>
        <v>62</v>
      </c>
      <c r="BD70" s="68" t="s">
        <v>88</v>
      </c>
      <c r="BE70" s="36"/>
      <c r="BF70" s="36"/>
      <c r="BG70" s="67" t="str">
        <f>IFERROR(VLOOKUP(ROWS($BD$9:BD70),$BC$9:$BD$158,2,0),"")</f>
        <v>Fall to Prone Jump to Straddle Stand</v>
      </c>
      <c r="BH70" s="36"/>
      <c r="BI70" s="36"/>
      <c r="BJ70" s="36"/>
      <c r="BK70" s="67">
        <f>IF(ISNUMBER(SEARCH($B$15,BL70)),MAX($BK$8:BK69)+1,0)</f>
        <v>62</v>
      </c>
      <c r="BL70" s="68" t="s">
        <v>88</v>
      </c>
      <c r="BM70" s="36"/>
      <c r="BN70" s="36"/>
      <c r="BO70" s="67" t="str">
        <f>IFERROR(VLOOKUP(ROWS($BL$9:BL70),$BK$9:$BL$158,2,0),"")</f>
        <v>Fall to Prone Jump to Straddle Stand</v>
      </c>
      <c r="BP70" s="36"/>
      <c r="BQ70" s="36"/>
      <c r="BR70" s="36"/>
      <c r="BS70" s="67">
        <f>IF(ISNUMBER(SEARCH($B$16,BT70)),MAX($BS$8:BS69)+1,0)</f>
        <v>62</v>
      </c>
      <c r="BT70" s="68" t="s">
        <v>88</v>
      </c>
      <c r="BU70" s="36"/>
      <c r="BV70" s="36"/>
      <c r="BW70" s="67" t="str">
        <f>IFERROR(VLOOKUP(ROWS($BT$9:BT70),$BS$9:$BT$158,2,0),"")</f>
        <v>Fall to Prone Jump to Straddle Stand</v>
      </c>
      <c r="BX70" s="36"/>
      <c r="BY70" s="36"/>
      <c r="BZ70" s="36"/>
      <c r="CA70" s="67">
        <f>IF(ISNUMBER(SEARCH($B$17,CB70)),MAX($CA$8:CA69)+1,0)</f>
        <v>62</v>
      </c>
      <c r="CB70" s="68" t="s">
        <v>88</v>
      </c>
      <c r="CC70" s="36"/>
      <c r="CD70" s="36"/>
      <c r="CE70" s="67" t="str">
        <f>IFERROR(VLOOKUP(ROWS($CB$9:CB70),$CA$9:$CB$158,2,0),"")</f>
        <v>Fall to Prone Jump to Straddle Stand</v>
      </c>
      <c r="CF70" s="36"/>
      <c r="CG70" s="36"/>
      <c r="CH70" s="36"/>
      <c r="CI70" s="67">
        <f>IF(ISNUMBER(SEARCH($B$18,CJ70)),MAX($CI$8:CI69)+1,0)</f>
        <v>62</v>
      </c>
      <c r="CJ70" s="68" t="s">
        <v>88</v>
      </c>
      <c r="CK70" s="36"/>
      <c r="CL70" s="36"/>
      <c r="CM70" s="67" t="str">
        <f>IFERROR(VLOOKUP(ROWS($CJ$9:CJ70),$CI$9:$CJ$158,2,0),"")</f>
        <v>Fall to Prone Jump to Straddle Stand</v>
      </c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</row>
    <row r="71" spans="1:11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 t="str">
        <f>IF(COUNTIF(CW9:CW18,"Yes")=1,"Yes","No")</f>
        <v>No</v>
      </c>
      <c r="L71" s="36"/>
      <c r="M71" s="36"/>
      <c r="N71" s="36"/>
      <c r="O71" s="36">
        <f>IF(ISNUMBER(SEARCH($B$9,P71)),MAX($O$8:O70)+1,0)</f>
        <v>63</v>
      </c>
      <c r="P71" s="68" t="s">
        <v>89</v>
      </c>
      <c r="Q71" s="36"/>
      <c r="R71" s="36"/>
      <c r="S71" s="36" t="str">
        <f>IFERROR(VLOOKUP(ROWS($P$9:P71),$O$9:$P$158,2,0),"")</f>
        <v>F Supp jump legs through straddle -</v>
      </c>
      <c r="T71" s="36"/>
      <c r="U71" s="36"/>
      <c r="V71" s="36"/>
      <c r="W71" s="36">
        <f>IF(ISNUMBER(SEARCH($B$10,X71)),MAX($W$8:W70)+1,0)</f>
        <v>63</v>
      </c>
      <c r="X71" s="68" t="s">
        <v>89</v>
      </c>
      <c r="Y71" s="36"/>
      <c r="Z71" s="36"/>
      <c r="AA71" s="36" t="str">
        <f>IFERROR(VLOOKUP(ROWS($X$9:X71),$W$9:$X$158,2,0),"")</f>
        <v>F Supp jump legs through straddle -</v>
      </c>
      <c r="AB71" s="36"/>
      <c r="AC71" s="36"/>
      <c r="AD71" s="36"/>
      <c r="AE71" s="36">
        <f>IF(ISNUMBER(SEARCH($B$11,AF71)),MAX($AE$8:AE70)+1,0)</f>
        <v>63</v>
      </c>
      <c r="AF71" s="68" t="s">
        <v>89</v>
      </c>
      <c r="AG71" s="36"/>
      <c r="AH71" s="36"/>
      <c r="AI71" s="36" t="str">
        <f>IFERROR(VLOOKUP(ROWS($AF$9:AF71),$AE$9:$AF$158,2,0),"")</f>
        <v>F Supp jump legs through straddle -</v>
      </c>
      <c r="AJ71" s="36"/>
      <c r="AK71" s="36"/>
      <c r="AL71" s="36"/>
      <c r="AM71" s="36">
        <f>IF(ISNUMBER(SEARCH($B$12,AN71)),MAX($AM$8:AM70)+1,0)</f>
        <v>63</v>
      </c>
      <c r="AN71" s="68" t="s">
        <v>89</v>
      </c>
      <c r="AO71" s="36"/>
      <c r="AP71" s="36"/>
      <c r="AQ71" s="36" t="str">
        <f>IFERROR(VLOOKUP(ROWS($AN$9:AN71),$AM$9:$AN$158,2,0),"")</f>
        <v>F Supp jump legs through straddle -</v>
      </c>
      <c r="AR71" s="36"/>
      <c r="AS71" s="36"/>
      <c r="AT71" s="36"/>
      <c r="AU71" s="67">
        <f>IF(ISNUMBER(SEARCH($B$13,AV71)),MAX($AU$8:AU70)+1,0)</f>
        <v>63</v>
      </c>
      <c r="AV71" s="68" t="s">
        <v>89</v>
      </c>
      <c r="AW71" s="36"/>
      <c r="AX71" s="36"/>
      <c r="AY71" s="67" t="str">
        <f>IFERROR(VLOOKUP(ROWS($AV$9:AV71),$AU$9:$AV$158,2,0),"")</f>
        <v>F Supp jump legs through straddle -</v>
      </c>
      <c r="AZ71" s="36"/>
      <c r="BA71" s="36"/>
      <c r="BB71" s="36"/>
      <c r="BC71" s="67">
        <f>IF(ISNUMBER(SEARCH($B$14,BD71)),MAX($BC$8:BC70)+1,0)</f>
        <v>63</v>
      </c>
      <c r="BD71" s="68" t="s">
        <v>89</v>
      </c>
      <c r="BE71" s="36"/>
      <c r="BF71" s="36"/>
      <c r="BG71" s="67" t="str">
        <f>IFERROR(VLOOKUP(ROWS($BD$9:BD71),$BC$9:$BD$158,2,0),"")</f>
        <v>F Supp jump legs through straddle -</v>
      </c>
      <c r="BH71" s="36"/>
      <c r="BI71" s="36"/>
      <c r="BJ71" s="36"/>
      <c r="BK71" s="67">
        <f>IF(ISNUMBER(SEARCH($B$15,BL71)),MAX($BK$8:BK70)+1,0)</f>
        <v>63</v>
      </c>
      <c r="BL71" s="68" t="s">
        <v>89</v>
      </c>
      <c r="BM71" s="36"/>
      <c r="BN71" s="36"/>
      <c r="BO71" s="67" t="str">
        <f>IFERROR(VLOOKUP(ROWS($BL$9:BL71),$BK$9:$BL$158,2,0),"")</f>
        <v>F Supp jump legs through straddle -</v>
      </c>
      <c r="BP71" s="36"/>
      <c r="BQ71" s="36"/>
      <c r="BR71" s="36"/>
      <c r="BS71" s="67">
        <f>IF(ISNUMBER(SEARCH($B$16,BT71)),MAX($BS$8:BS70)+1,0)</f>
        <v>63</v>
      </c>
      <c r="BT71" s="68" t="s">
        <v>89</v>
      </c>
      <c r="BU71" s="36"/>
      <c r="BV71" s="36"/>
      <c r="BW71" s="67" t="str">
        <f>IFERROR(VLOOKUP(ROWS($BT$9:BT71),$BS$9:$BT$158,2,0),"")</f>
        <v>F Supp jump legs through straddle -</v>
      </c>
      <c r="BX71" s="36"/>
      <c r="BY71" s="36"/>
      <c r="BZ71" s="36"/>
      <c r="CA71" s="67">
        <f>IF(ISNUMBER(SEARCH($B$17,CB71)),MAX($CA$8:CA70)+1,0)</f>
        <v>63</v>
      </c>
      <c r="CB71" s="68" t="s">
        <v>89</v>
      </c>
      <c r="CC71" s="36"/>
      <c r="CD71" s="36"/>
      <c r="CE71" s="67" t="str">
        <f>IFERROR(VLOOKUP(ROWS($CB$9:CB71),$CA$9:$CB$158,2,0),"")</f>
        <v>F Supp jump legs through straddle -</v>
      </c>
      <c r="CF71" s="36"/>
      <c r="CG71" s="36"/>
      <c r="CH71" s="36"/>
      <c r="CI71" s="67">
        <f>IF(ISNUMBER(SEARCH($B$18,CJ71)),MAX($CI$8:CI70)+1,0)</f>
        <v>63</v>
      </c>
      <c r="CJ71" s="68" t="s">
        <v>89</v>
      </c>
      <c r="CK71" s="36"/>
      <c r="CL71" s="36"/>
      <c r="CM71" s="67" t="str">
        <f>IFERROR(VLOOKUP(ROWS($CJ$9:CJ71),$CI$9:$CJ$158,2,0),"")</f>
        <v>F Supp jump legs through straddle -</v>
      </c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</row>
    <row r="72" spans="1:11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>
        <f>IF(ISNUMBER(SEARCH($B$9,P72)),MAX($O$8:O71)+1,0)</f>
        <v>64</v>
      </c>
      <c r="P72" s="68" t="s">
        <v>90</v>
      </c>
      <c r="Q72" s="36"/>
      <c r="R72" s="36"/>
      <c r="S72" s="36" t="str">
        <f>IFERROR(VLOOKUP(ROWS($P$9:P72),$O$9:$P$158,2,0),"")</f>
        <v>Tuck ‘Russian’ Lever</v>
      </c>
      <c r="T72" s="36"/>
      <c r="U72" s="36"/>
      <c r="V72" s="36"/>
      <c r="W72" s="36">
        <f>IF(ISNUMBER(SEARCH($B$10,X72)),MAX($W$8:W71)+1,0)</f>
        <v>64</v>
      </c>
      <c r="X72" s="68" t="s">
        <v>90</v>
      </c>
      <c r="Y72" s="36"/>
      <c r="Z72" s="36"/>
      <c r="AA72" s="36" t="str">
        <f>IFERROR(VLOOKUP(ROWS($X$9:X72),$W$9:$X$158,2,0),"")</f>
        <v>Tuck ‘Russian’ Lever</v>
      </c>
      <c r="AB72" s="36"/>
      <c r="AC72" s="36"/>
      <c r="AD72" s="36"/>
      <c r="AE72" s="36">
        <f>IF(ISNUMBER(SEARCH($B$11,AF72)),MAX($AE$8:AE71)+1,0)</f>
        <v>64</v>
      </c>
      <c r="AF72" s="68" t="s">
        <v>90</v>
      </c>
      <c r="AG72" s="36"/>
      <c r="AH72" s="36"/>
      <c r="AI72" s="36" t="str">
        <f>IFERROR(VLOOKUP(ROWS($AF$9:AF72),$AE$9:$AF$158,2,0),"")</f>
        <v>Tuck ‘Russian’ Lever</v>
      </c>
      <c r="AJ72" s="36"/>
      <c r="AK72" s="36"/>
      <c r="AL72" s="36"/>
      <c r="AM72" s="36">
        <f>IF(ISNUMBER(SEARCH($B$12,AN72)),MAX($AM$8:AM71)+1,0)</f>
        <v>64</v>
      </c>
      <c r="AN72" s="68" t="s">
        <v>90</v>
      </c>
      <c r="AO72" s="36"/>
      <c r="AP72" s="36"/>
      <c r="AQ72" s="36" t="str">
        <f>IFERROR(VLOOKUP(ROWS($AN$9:AN72),$AM$9:$AN$158,2,0),"")</f>
        <v>Tuck ‘Russian’ Lever</v>
      </c>
      <c r="AR72" s="36"/>
      <c r="AS72" s="36"/>
      <c r="AT72" s="36"/>
      <c r="AU72" s="67">
        <f>IF(ISNUMBER(SEARCH($B$13,AV72)),MAX($AU$8:AU71)+1,0)</f>
        <v>64</v>
      </c>
      <c r="AV72" s="68" t="s">
        <v>90</v>
      </c>
      <c r="AW72" s="36"/>
      <c r="AX72" s="36"/>
      <c r="AY72" s="67" t="str">
        <f>IFERROR(VLOOKUP(ROWS($AV$9:AV72),$AU$9:$AV$158,2,0),"")</f>
        <v>Tuck ‘Russian’ Lever</v>
      </c>
      <c r="AZ72" s="36"/>
      <c r="BA72" s="36"/>
      <c r="BB72" s="36"/>
      <c r="BC72" s="67">
        <f>IF(ISNUMBER(SEARCH($B$14,BD72)),MAX($BC$8:BC71)+1,0)</f>
        <v>64</v>
      </c>
      <c r="BD72" s="68" t="s">
        <v>90</v>
      </c>
      <c r="BE72" s="36"/>
      <c r="BF72" s="36"/>
      <c r="BG72" s="67" t="str">
        <f>IFERROR(VLOOKUP(ROWS($BD$9:BD72),$BC$9:$BD$158,2,0),"")</f>
        <v>Tuck ‘Russian’ Lever</v>
      </c>
      <c r="BH72" s="36"/>
      <c r="BI72" s="36"/>
      <c r="BJ72" s="36"/>
      <c r="BK72" s="67">
        <f>IF(ISNUMBER(SEARCH($B$15,BL72)),MAX($BK$8:BK71)+1,0)</f>
        <v>64</v>
      </c>
      <c r="BL72" s="68" t="s">
        <v>90</v>
      </c>
      <c r="BM72" s="36"/>
      <c r="BN72" s="36"/>
      <c r="BO72" s="67" t="str">
        <f>IFERROR(VLOOKUP(ROWS($BL$9:BL72),$BK$9:$BL$158,2,0),"")</f>
        <v>Tuck ‘Russian’ Lever</v>
      </c>
      <c r="BP72" s="36"/>
      <c r="BQ72" s="36"/>
      <c r="BR72" s="36"/>
      <c r="BS72" s="67">
        <f>IF(ISNUMBER(SEARCH($B$16,BT72)),MAX($BS$8:BS71)+1,0)</f>
        <v>64</v>
      </c>
      <c r="BT72" s="68" t="s">
        <v>90</v>
      </c>
      <c r="BU72" s="36"/>
      <c r="BV72" s="36"/>
      <c r="BW72" s="67" t="str">
        <f>IFERROR(VLOOKUP(ROWS($BT$9:BT72),$BS$9:$BT$158,2,0),"")</f>
        <v>Tuck ‘Russian’ Lever</v>
      </c>
      <c r="BX72" s="36"/>
      <c r="BY72" s="36"/>
      <c r="BZ72" s="36"/>
      <c r="CA72" s="67">
        <f>IF(ISNUMBER(SEARCH($B$17,CB72)),MAX($CA$8:CA71)+1,0)</f>
        <v>64</v>
      </c>
      <c r="CB72" s="68" t="s">
        <v>90</v>
      </c>
      <c r="CC72" s="36"/>
      <c r="CD72" s="36"/>
      <c r="CE72" s="67" t="str">
        <f>IFERROR(VLOOKUP(ROWS($CB$9:CB72),$CA$9:$CB$158,2,0),"")</f>
        <v>Tuck ‘Russian’ Lever</v>
      </c>
      <c r="CF72" s="36"/>
      <c r="CG72" s="36"/>
      <c r="CH72" s="36"/>
      <c r="CI72" s="67">
        <f>IF(ISNUMBER(SEARCH($B$18,CJ72)),MAX($CI$8:CI71)+1,0)</f>
        <v>64</v>
      </c>
      <c r="CJ72" s="68" t="s">
        <v>90</v>
      </c>
      <c r="CK72" s="36"/>
      <c r="CL72" s="36"/>
      <c r="CM72" s="67" t="str">
        <f>IFERROR(VLOOKUP(ROWS($CJ$9:CJ72),$CI$9:$CJ$158,2,0),"")</f>
        <v>Tuck ‘Russian’ Lever</v>
      </c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</row>
    <row r="73" spans="1:11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51" t="s">
        <v>194</v>
      </c>
      <c r="L73" s="36"/>
      <c r="M73" s="36"/>
      <c r="N73" s="36"/>
      <c r="O73" s="36">
        <f>IF(ISNUMBER(SEARCH($B$9,P73)),MAX($O$8:O72)+1,0)</f>
        <v>65</v>
      </c>
      <c r="P73" s="68" t="s">
        <v>91</v>
      </c>
      <c r="Q73" s="36"/>
      <c r="R73" s="36"/>
      <c r="S73" s="36" t="str">
        <f>IFERROR(VLOOKUP(ROWS($P$9:P73),$O$9:$P$158,2,0),"")</f>
        <v>Tucked hold (press off knees)</v>
      </c>
      <c r="T73" s="36"/>
      <c r="U73" s="36"/>
      <c r="V73" s="36"/>
      <c r="W73" s="36">
        <f>IF(ISNUMBER(SEARCH($B$10,X73)),MAX($W$8:W72)+1,0)</f>
        <v>65</v>
      </c>
      <c r="X73" s="68" t="s">
        <v>91</v>
      </c>
      <c r="Y73" s="36"/>
      <c r="Z73" s="36"/>
      <c r="AA73" s="36" t="str">
        <f>IFERROR(VLOOKUP(ROWS($X$9:X73),$W$9:$X$158,2,0),"")</f>
        <v>Tucked hold (press off knees)</v>
      </c>
      <c r="AB73" s="36"/>
      <c r="AC73" s="36"/>
      <c r="AD73" s="36"/>
      <c r="AE73" s="36">
        <f>IF(ISNUMBER(SEARCH($B$11,AF73)),MAX($AE$8:AE72)+1,0)</f>
        <v>65</v>
      </c>
      <c r="AF73" s="68" t="s">
        <v>91</v>
      </c>
      <c r="AG73" s="36"/>
      <c r="AH73" s="36"/>
      <c r="AI73" s="36" t="str">
        <f>IFERROR(VLOOKUP(ROWS($AF$9:AF73),$AE$9:$AF$158,2,0),"")</f>
        <v>Tucked hold (press off knees)</v>
      </c>
      <c r="AJ73" s="36"/>
      <c r="AK73" s="36"/>
      <c r="AL73" s="36"/>
      <c r="AM73" s="36">
        <f>IF(ISNUMBER(SEARCH($B$12,AN73)),MAX($AM$8:AM72)+1,0)</f>
        <v>65</v>
      </c>
      <c r="AN73" s="68" t="s">
        <v>91</v>
      </c>
      <c r="AO73" s="36"/>
      <c r="AP73" s="36"/>
      <c r="AQ73" s="36" t="str">
        <f>IFERROR(VLOOKUP(ROWS($AN$9:AN73),$AM$9:$AN$158,2,0),"")</f>
        <v>Tucked hold (press off knees)</v>
      </c>
      <c r="AR73" s="36"/>
      <c r="AS73" s="36"/>
      <c r="AT73" s="36"/>
      <c r="AU73" s="67">
        <f>IF(ISNUMBER(SEARCH($B$13,AV73)),MAX($AU$8:AU72)+1,0)</f>
        <v>65</v>
      </c>
      <c r="AV73" s="68" t="s">
        <v>91</v>
      </c>
      <c r="AW73" s="36"/>
      <c r="AX73" s="36"/>
      <c r="AY73" s="67" t="str">
        <f>IFERROR(VLOOKUP(ROWS($AV$9:AV73),$AU$9:$AV$158,2,0),"")</f>
        <v>Tucked hold (press off knees)</v>
      </c>
      <c r="AZ73" s="36"/>
      <c r="BA73" s="36"/>
      <c r="BB73" s="36"/>
      <c r="BC73" s="67">
        <f>IF(ISNUMBER(SEARCH($B$14,BD73)),MAX($BC$8:BC72)+1,0)</f>
        <v>65</v>
      </c>
      <c r="BD73" s="68" t="s">
        <v>91</v>
      </c>
      <c r="BE73" s="36"/>
      <c r="BF73" s="36"/>
      <c r="BG73" s="67" t="str">
        <f>IFERROR(VLOOKUP(ROWS($BD$9:BD73),$BC$9:$BD$158,2,0),"")</f>
        <v>Tucked hold (press off knees)</v>
      </c>
      <c r="BH73" s="36"/>
      <c r="BI73" s="36"/>
      <c r="BJ73" s="36"/>
      <c r="BK73" s="67">
        <f>IF(ISNUMBER(SEARCH($B$15,BL73)),MAX($BK$8:BK72)+1,0)</f>
        <v>65</v>
      </c>
      <c r="BL73" s="68" t="s">
        <v>91</v>
      </c>
      <c r="BM73" s="36"/>
      <c r="BN73" s="36"/>
      <c r="BO73" s="67" t="str">
        <f>IFERROR(VLOOKUP(ROWS($BL$9:BL73),$BK$9:$BL$158,2,0),"")</f>
        <v>Tucked hold (press off knees)</v>
      </c>
      <c r="BP73" s="36"/>
      <c r="BQ73" s="36"/>
      <c r="BR73" s="36"/>
      <c r="BS73" s="67">
        <f>IF(ISNUMBER(SEARCH($B$16,BT73)),MAX($BS$8:BS72)+1,0)</f>
        <v>65</v>
      </c>
      <c r="BT73" s="68" t="s">
        <v>91</v>
      </c>
      <c r="BU73" s="36"/>
      <c r="BV73" s="36"/>
      <c r="BW73" s="67" t="str">
        <f>IFERROR(VLOOKUP(ROWS($BT$9:BT73),$BS$9:$BT$158,2,0),"")</f>
        <v>Tucked hold (press off knees)</v>
      </c>
      <c r="BX73" s="36"/>
      <c r="BY73" s="36"/>
      <c r="BZ73" s="36"/>
      <c r="CA73" s="67">
        <f>IF(ISNUMBER(SEARCH($B$17,CB73)),MAX($CA$8:CA72)+1,0)</f>
        <v>65</v>
      </c>
      <c r="CB73" s="68" t="s">
        <v>91</v>
      </c>
      <c r="CC73" s="36"/>
      <c r="CD73" s="36"/>
      <c r="CE73" s="67" t="str">
        <f>IFERROR(VLOOKUP(ROWS($CB$9:CB73),$CA$9:$CB$158,2,0),"")</f>
        <v>Tucked hold (press off knees)</v>
      </c>
      <c r="CF73" s="36"/>
      <c r="CG73" s="36"/>
      <c r="CH73" s="36"/>
      <c r="CI73" s="67">
        <f>IF(ISNUMBER(SEARCH($B$18,CJ73)),MAX($CI$8:CI72)+1,0)</f>
        <v>65</v>
      </c>
      <c r="CJ73" s="68" t="s">
        <v>91</v>
      </c>
      <c r="CK73" s="36"/>
      <c r="CL73" s="36"/>
      <c r="CM73" s="67" t="str">
        <f>IFERROR(VLOOKUP(ROWS($CJ$9:CJ73),$CI$9:$CJ$158,2,0),"")</f>
        <v>Tucked hold (press off knees)</v>
      </c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</row>
    <row r="74" spans="1:11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 t="str">
        <f>IF(K55="Yes",IF(K61="Yes",IF(K65="Yes",IF(K68="Yes",IF(K71="Yes","Yes","No"),"No"),"No"),"No"),"No")</f>
        <v>No</v>
      </c>
      <c r="L74" s="36"/>
      <c r="M74" s="36"/>
      <c r="N74" s="36"/>
      <c r="O74" s="36">
        <f>IF(ISNUMBER(SEARCH($B$9,P74)),MAX($O$8:O73)+1,0)</f>
        <v>66</v>
      </c>
      <c r="P74" s="68" t="s">
        <v>92</v>
      </c>
      <c r="Q74" s="36"/>
      <c r="R74" s="36"/>
      <c r="S74" s="36" t="str">
        <f>IFERROR(VLOOKUP(ROWS($P$9:P74),$O$9:$P$158,2,0),"")</f>
        <v>1/2 lever held 2 secs (pike / straddle)</v>
      </c>
      <c r="T74" s="36"/>
      <c r="U74" s="36"/>
      <c r="V74" s="36"/>
      <c r="W74" s="36">
        <f>IF(ISNUMBER(SEARCH($B$10,X74)),MAX($W$8:W73)+1,0)</f>
        <v>66</v>
      </c>
      <c r="X74" s="68" t="s">
        <v>92</v>
      </c>
      <c r="Y74" s="36"/>
      <c r="Z74" s="36"/>
      <c r="AA74" s="36" t="str">
        <f>IFERROR(VLOOKUP(ROWS($X$9:X74),$W$9:$X$158,2,0),"")</f>
        <v>1/2 lever held 2 secs (pike / straddle)</v>
      </c>
      <c r="AB74" s="36"/>
      <c r="AC74" s="36"/>
      <c r="AD74" s="36"/>
      <c r="AE74" s="36">
        <f>IF(ISNUMBER(SEARCH($B$11,AF74)),MAX($AE$8:AE73)+1,0)</f>
        <v>66</v>
      </c>
      <c r="AF74" s="68" t="s">
        <v>92</v>
      </c>
      <c r="AG74" s="36"/>
      <c r="AH74" s="36"/>
      <c r="AI74" s="36" t="str">
        <f>IFERROR(VLOOKUP(ROWS($AF$9:AF74),$AE$9:$AF$158,2,0),"")</f>
        <v>1/2 lever held 2 secs (pike / straddle)</v>
      </c>
      <c r="AJ74" s="36"/>
      <c r="AK74" s="36"/>
      <c r="AL74" s="36"/>
      <c r="AM74" s="36">
        <f>IF(ISNUMBER(SEARCH($B$12,AN74)),MAX($AM$8:AM73)+1,0)</f>
        <v>66</v>
      </c>
      <c r="AN74" s="68" t="s">
        <v>92</v>
      </c>
      <c r="AO74" s="36"/>
      <c r="AP74" s="36"/>
      <c r="AQ74" s="36" t="str">
        <f>IFERROR(VLOOKUP(ROWS($AN$9:AN74),$AM$9:$AN$158,2,0),"")</f>
        <v>1/2 lever held 2 secs (pike / straddle)</v>
      </c>
      <c r="AR74" s="36"/>
      <c r="AS74" s="36"/>
      <c r="AT74" s="36"/>
      <c r="AU74" s="67">
        <f>IF(ISNUMBER(SEARCH($B$13,AV74)),MAX($AU$8:AU73)+1,0)</f>
        <v>66</v>
      </c>
      <c r="AV74" s="68" t="s">
        <v>92</v>
      </c>
      <c r="AW74" s="36"/>
      <c r="AX74" s="36"/>
      <c r="AY74" s="67" t="str">
        <f>IFERROR(VLOOKUP(ROWS($AV$9:AV74),$AU$9:$AV$158,2,0),"")</f>
        <v>1/2 lever held 2 secs (pike / straddle)</v>
      </c>
      <c r="AZ74" s="36"/>
      <c r="BA74" s="36"/>
      <c r="BB74" s="36"/>
      <c r="BC74" s="67">
        <f>IF(ISNUMBER(SEARCH($B$14,BD74)),MAX($BC$8:BC73)+1,0)</f>
        <v>66</v>
      </c>
      <c r="BD74" s="68" t="s">
        <v>92</v>
      </c>
      <c r="BE74" s="36"/>
      <c r="BF74" s="36"/>
      <c r="BG74" s="67" t="str">
        <f>IFERROR(VLOOKUP(ROWS($BD$9:BD74),$BC$9:$BD$158,2,0),"")</f>
        <v>1/2 lever held 2 secs (pike / straddle)</v>
      </c>
      <c r="BH74" s="36"/>
      <c r="BI74" s="36"/>
      <c r="BJ74" s="36"/>
      <c r="BK74" s="67">
        <f>IF(ISNUMBER(SEARCH($B$15,BL74)),MAX($BK$8:BK73)+1,0)</f>
        <v>66</v>
      </c>
      <c r="BL74" s="68" t="s">
        <v>92</v>
      </c>
      <c r="BM74" s="36"/>
      <c r="BN74" s="36"/>
      <c r="BO74" s="67" t="str">
        <f>IFERROR(VLOOKUP(ROWS($BL$9:BL74),$BK$9:$BL$158,2,0),"")</f>
        <v>1/2 lever held 2 secs (pike / straddle)</v>
      </c>
      <c r="BP74" s="36"/>
      <c r="BQ74" s="36"/>
      <c r="BR74" s="36"/>
      <c r="BS74" s="67">
        <f>IF(ISNUMBER(SEARCH($B$16,BT74)),MAX($BS$8:BS73)+1,0)</f>
        <v>66</v>
      </c>
      <c r="BT74" s="68" t="s">
        <v>92</v>
      </c>
      <c r="BU74" s="36"/>
      <c r="BV74" s="36"/>
      <c r="BW74" s="67" t="str">
        <f>IFERROR(VLOOKUP(ROWS($BT$9:BT74),$BS$9:$BT$158,2,0),"")</f>
        <v>1/2 lever held 2 secs (pike / straddle)</v>
      </c>
      <c r="BX74" s="36"/>
      <c r="BY74" s="36"/>
      <c r="BZ74" s="36"/>
      <c r="CA74" s="67">
        <f>IF(ISNUMBER(SEARCH($B$17,CB74)),MAX($CA$8:CA73)+1,0)</f>
        <v>66</v>
      </c>
      <c r="CB74" s="68" t="s">
        <v>92</v>
      </c>
      <c r="CC74" s="36"/>
      <c r="CD74" s="36"/>
      <c r="CE74" s="67" t="str">
        <f>IFERROR(VLOOKUP(ROWS($CB$9:CB74),$CA$9:$CB$158,2,0),"")</f>
        <v>1/2 lever held 2 secs (pike / straddle)</v>
      </c>
      <c r="CF74" s="36"/>
      <c r="CG74" s="36"/>
      <c r="CH74" s="36"/>
      <c r="CI74" s="67">
        <f>IF(ISNUMBER(SEARCH($B$18,CJ74)),MAX($CI$8:CI73)+1,0)</f>
        <v>66</v>
      </c>
      <c r="CJ74" s="68" t="s">
        <v>92</v>
      </c>
      <c r="CK74" s="36"/>
      <c r="CL74" s="36"/>
      <c r="CM74" s="67" t="str">
        <f>IFERROR(VLOOKUP(ROWS($CJ$9:CJ74),$CI$9:$CJ$158,2,0),"")</f>
        <v>1/2 lever held 2 secs (pike / straddle)</v>
      </c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</row>
    <row r="75" spans="1:11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>
        <f>IF(ISNUMBER(SEARCH($B$9,P75)),MAX($O$8:O74)+1,0)</f>
        <v>67</v>
      </c>
      <c r="P75" s="22" t="s">
        <v>93</v>
      </c>
      <c r="S75" s="36" t="str">
        <f>IFERROR(VLOOKUP(ROWS($P$9:P75),$O$9:$P$158,2,0),"")</f>
        <v>Straddle stand press to h/stand</v>
      </c>
      <c r="W75" s="36">
        <f>IF(ISNUMBER(SEARCH($B$10,X75)),MAX($W$8:W74)+1,0)</f>
        <v>67</v>
      </c>
      <c r="X75" s="22" t="s">
        <v>93</v>
      </c>
      <c r="AA75" s="36" t="str">
        <f>IFERROR(VLOOKUP(ROWS($X$9:X75),$W$9:$X$158,2,0),"")</f>
        <v>Straddle stand press to h/stand</v>
      </c>
      <c r="AE75" s="36">
        <f>IF(ISNUMBER(SEARCH($B$11,AF75)),MAX($AE$8:AE74)+1,0)</f>
        <v>67</v>
      </c>
      <c r="AF75" s="22" t="s">
        <v>93</v>
      </c>
      <c r="AI75" s="36" t="str">
        <f>IFERROR(VLOOKUP(ROWS($AF$9:AF75),$AE$9:$AF$158,2,0),"")</f>
        <v>Straddle stand press to h/stand</v>
      </c>
      <c r="AM75" s="36">
        <f>IF(ISNUMBER(SEARCH($B$12,AN75)),MAX($AM$8:AM74)+1,0)</f>
        <v>67</v>
      </c>
      <c r="AN75" s="22" t="s">
        <v>93</v>
      </c>
      <c r="AQ75" s="36" t="str">
        <f>IFERROR(VLOOKUP(ROWS($AN$9:AN75),$AM$9:$AN$158,2,0),"")</f>
        <v>Straddle stand press to h/stand</v>
      </c>
      <c r="AU75" s="67">
        <f>IF(ISNUMBER(SEARCH($B$13,AV75)),MAX($AU$8:AU74)+1,0)</f>
        <v>67</v>
      </c>
      <c r="AV75" s="22" t="s">
        <v>93</v>
      </c>
      <c r="AY75" s="67" t="str">
        <f>IFERROR(VLOOKUP(ROWS($AV$9:AV75),$AU$9:$AV$158,2,0),"")</f>
        <v>Straddle stand press to h/stand</v>
      </c>
      <c r="BC75" s="67">
        <f>IF(ISNUMBER(SEARCH($B$14,BD75)),MAX($BC$8:BC74)+1,0)</f>
        <v>67</v>
      </c>
      <c r="BD75" s="22" t="s">
        <v>93</v>
      </c>
      <c r="BG75" s="67" t="str">
        <f>IFERROR(VLOOKUP(ROWS($BD$9:BD75),$BC$9:$BD$158,2,0),"")</f>
        <v>Straddle stand press to h/stand</v>
      </c>
      <c r="BK75" s="67">
        <f>IF(ISNUMBER(SEARCH($B$15,BL75)),MAX($BK$8:BK74)+1,0)</f>
        <v>67</v>
      </c>
      <c r="BL75" s="22" t="s">
        <v>93</v>
      </c>
      <c r="BO75" s="67" t="str">
        <f>IFERROR(VLOOKUP(ROWS($BL$9:BL75),$BK$9:$BL$158,2,0),"")</f>
        <v>Straddle stand press to h/stand</v>
      </c>
      <c r="BS75" s="67">
        <f>IF(ISNUMBER(SEARCH($B$16,BT75)),MAX($BS$8:BS74)+1,0)</f>
        <v>67</v>
      </c>
      <c r="BT75" s="22" t="s">
        <v>93</v>
      </c>
      <c r="BW75" s="67" t="str">
        <f>IFERROR(VLOOKUP(ROWS($BT$9:BT75),$BS$9:$BT$158,2,0),"")</f>
        <v>Straddle stand press to h/stand</v>
      </c>
      <c r="CA75" s="67">
        <f>IF(ISNUMBER(SEARCH($B$17,CB75)),MAX($CA$8:CA74)+1,0)</f>
        <v>67</v>
      </c>
      <c r="CB75" s="22" t="s">
        <v>93</v>
      </c>
      <c r="CE75" s="67" t="str">
        <f>IFERROR(VLOOKUP(ROWS($CB$9:CB75),$CA$9:$CB$158,2,0),"")</f>
        <v>Straddle stand press to h/stand</v>
      </c>
      <c r="CI75" s="67">
        <f>IF(ISNUMBER(SEARCH($B$18,CJ75)),MAX($CI$8:CI74)+1,0)</f>
        <v>67</v>
      </c>
      <c r="CJ75" s="22" t="s">
        <v>93</v>
      </c>
      <c r="CM75" s="67" t="str">
        <f>IFERROR(VLOOKUP(ROWS($CJ$9:CJ75),$CI$9:$CJ$158,2,0),"")</f>
        <v>Straddle stand press to h/stand</v>
      </c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</row>
    <row r="76" spans="1:112" x14ac:dyDescent="0.25">
      <c r="O76" s="36">
        <f>IF(ISNUMBER(SEARCH($B$9,P76)),MAX($O$8:O75)+1,0)</f>
        <v>68</v>
      </c>
      <c r="P76" s="27" t="s">
        <v>94</v>
      </c>
      <c r="S76" s="36" t="str">
        <f>IFERROR(VLOOKUP(ROWS($P$9:P76),$O$9:$P$158,2,0),"")</f>
        <v>Forward roll with straight legs</v>
      </c>
      <c r="W76" s="36">
        <f>IF(ISNUMBER(SEARCH($B$10,X76)),MAX($W$8:W75)+1,0)</f>
        <v>68</v>
      </c>
      <c r="X76" s="27" t="s">
        <v>94</v>
      </c>
      <c r="AA76" s="36" t="str">
        <f>IFERROR(VLOOKUP(ROWS($X$9:X76),$W$9:$X$158,2,0),"")</f>
        <v>Forward roll with straight legs</v>
      </c>
      <c r="AE76" s="36">
        <f>IF(ISNUMBER(SEARCH($B$11,AF76)),MAX($AE$8:AE75)+1,0)</f>
        <v>68</v>
      </c>
      <c r="AF76" s="27" t="s">
        <v>94</v>
      </c>
      <c r="AI76" s="36" t="str">
        <f>IFERROR(VLOOKUP(ROWS($AF$9:AF76),$AE$9:$AF$158,2,0),"")</f>
        <v>Forward roll with straight legs</v>
      </c>
      <c r="AM76" s="36">
        <f>IF(ISNUMBER(SEARCH($B$12,AN76)),MAX($AM$8:AM75)+1,0)</f>
        <v>68</v>
      </c>
      <c r="AN76" s="27" t="s">
        <v>94</v>
      </c>
      <c r="AQ76" s="36" t="str">
        <f>IFERROR(VLOOKUP(ROWS($AN$9:AN76),$AM$9:$AN$158,2,0),"")</f>
        <v>Forward roll with straight legs</v>
      </c>
      <c r="AU76" s="67">
        <f>IF(ISNUMBER(SEARCH($B$13,AV76)),MAX($AU$8:AU75)+1,0)</f>
        <v>68</v>
      </c>
      <c r="AV76" s="27" t="s">
        <v>94</v>
      </c>
      <c r="AY76" s="67" t="str">
        <f>IFERROR(VLOOKUP(ROWS($AV$9:AV76),$AU$9:$AV$158,2,0),"")</f>
        <v>Forward roll with straight legs</v>
      </c>
      <c r="BC76" s="67">
        <f>IF(ISNUMBER(SEARCH($B$14,BD76)),MAX($BC$8:BC75)+1,0)</f>
        <v>68</v>
      </c>
      <c r="BD76" s="27" t="s">
        <v>94</v>
      </c>
      <c r="BG76" s="67" t="str">
        <f>IFERROR(VLOOKUP(ROWS($BD$9:BD76),$BC$9:$BD$158,2,0),"")</f>
        <v>Forward roll with straight legs</v>
      </c>
      <c r="BK76" s="67">
        <f>IF(ISNUMBER(SEARCH($B$15,BL76)),MAX($BK$8:BK75)+1,0)</f>
        <v>68</v>
      </c>
      <c r="BL76" s="27" t="s">
        <v>94</v>
      </c>
      <c r="BO76" s="67" t="str">
        <f>IFERROR(VLOOKUP(ROWS($BL$9:BL76),$BK$9:$BL$158,2,0),"")</f>
        <v>Forward roll with straight legs</v>
      </c>
      <c r="BS76" s="67">
        <f>IF(ISNUMBER(SEARCH($B$16,BT76)),MAX($BS$8:BS75)+1,0)</f>
        <v>68</v>
      </c>
      <c r="BT76" s="27" t="s">
        <v>94</v>
      </c>
      <c r="BW76" s="67" t="str">
        <f>IFERROR(VLOOKUP(ROWS($BT$9:BT76),$BS$9:$BT$158,2,0),"")</f>
        <v>Forward roll with straight legs</v>
      </c>
      <c r="CA76" s="67">
        <f>IF(ISNUMBER(SEARCH($B$17,CB76)),MAX($CA$8:CA75)+1,0)</f>
        <v>68</v>
      </c>
      <c r="CB76" s="27" t="s">
        <v>94</v>
      </c>
      <c r="CE76" s="67" t="str">
        <f>IFERROR(VLOOKUP(ROWS($CB$9:CB76),$CA$9:$CB$158,2,0),"")</f>
        <v>Forward roll with straight legs</v>
      </c>
      <c r="CI76" s="67">
        <f>IF(ISNUMBER(SEARCH($B$18,CJ76)),MAX($CI$8:CI75)+1,0)</f>
        <v>68</v>
      </c>
      <c r="CJ76" s="27" t="s">
        <v>94</v>
      </c>
      <c r="CM76" s="67" t="str">
        <f>IFERROR(VLOOKUP(ROWS($CJ$9:CJ76),$CI$9:$CJ$158,2,0),"")</f>
        <v>Forward roll with straight legs</v>
      </c>
    </row>
    <row r="77" spans="1:112" x14ac:dyDescent="0.25">
      <c r="O77" s="36">
        <f>IF(ISNUMBER(SEARCH($B$9,P77)),MAX($O$8:O76)+1,0)</f>
        <v>69</v>
      </c>
      <c r="P77" s="22" t="s">
        <v>95</v>
      </c>
      <c r="S77" s="36" t="str">
        <f>IFERROR(VLOOKUP(ROWS($P$9:P77),$O$9:$P$158,2,0),"")</f>
        <v>H/stand F Roll straight arms</v>
      </c>
      <c r="W77" s="36">
        <f>IF(ISNUMBER(SEARCH($B$10,X77)),MAX($W$8:W76)+1,0)</f>
        <v>69</v>
      </c>
      <c r="X77" s="22" t="s">
        <v>95</v>
      </c>
      <c r="AA77" s="36" t="str">
        <f>IFERROR(VLOOKUP(ROWS($X$9:X77),$W$9:$X$158,2,0),"")</f>
        <v>H/stand F Roll straight arms</v>
      </c>
      <c r="AE77" s="36">
        <f>IF(ISNUMBER(SEARCH($B$11,AF77)),MAX($AE$8:AE76)+1,0)</f>
        <v>69</v>
      </c>
      <c r="AF77" s="22" t="s">
        <v>95</v>
      </c>
      <c r="AI77" s="36" t="str">
        <f>IFERROR(VLOOKUP(ROWS($AF$9:AF77),$AE$9:$AF$158,2,0),"")</f>
        <v>H/stand F Roll straight arms</v>
      </c>
      <c r="AM77" s="36">
        <f>IF(ISNUMBER(SEARCH($B$12,AN77)),MAX($AM$8:AM76)+1,0)</f>
        <v>69</v>
      </c>
      <c r="AN77" s="22" t="s">
        <v>95</v>
      </c>
      <c r="AQ77" s="36" t="str">
        <f>IFERROR(VLOOKUP(ROWS($AN$9:AN77),$AM$9:$AN$158,2,0),"")</f>
        <v>H/stand F Roll straight arms</v>
      </c>
      <c r="AU77" s="67">
        <f>IF(ISNUMBER(SEARCH($B$13,AV77)),MAX($AU$8:AU76)+1,0)</f>
        <v>69</v>
      </c>
      <c r="AV77" s="22" t="s">
        <v>95</v>
      </c>
      <c r="AY77" s="67" t="str">
        <f>IFERROR(VLOOKUP(ROWS($AV$9:AV77),$AU$9:$AV$158,2,0),"")</f>
        <v>H/stand F Roll straight arms</v>
      </c>
      <c r="BC77" s="67">
        <f>IF(ISNUMBER(SEARCH($B$14,BD77)),MAX($BC$8:BC76)+1,0)</f>
        <v>69</v>
      </c>
      <c r="BD77" s="22" t="s">
        <v>95</v>
      </c>
      <c r="BG77" s="67" t="str">
        <f>IFERROR(VLOOKUP(ROWS($BD$9:BD77),$BC$9:$BD$158,2,0),"")</f>
        <v>H/stand F Roll straight arms</v>
      </c>
      <c r="BK77" s="67">
        <f>IF(ISNUMBER(SEARCH($B$15,BL77)),MAX($BK$8:BK76)+1,0)</f>
        <v>69</v>
      </c>
      <c r="BL77" s="22" t="s">
        <v>95</v>
      </c>
      <c r="BO77" s="67" t="str">
        <f>IFERROR(VLOOKUP(ROWS($BL$9:BL77),$BK$9:$BL$158,2,0),"")</f>
        <v>H/stand F Roll straight arms</v>
      </c>
      <c r="BS77" s="67">
        <f>IF(ISNUMBER(SEARCH($B$16,BT77)),MAX($BS$8:BS76)+1,0)</f>
        <v>69</v>
      </c>
      <c r="BT77" s="22" t="s">
        <v>95</v>
      </c>
      <c r="BW77" s="67" t="str">
        <f>IFERROR(VLOOKUP(ROWS($BT$9:BT77),$BS$9:$BT$158,2,0),"")</f>
        <v>H/stand F Roll straight arms</v>
      </c>
      <c r="CA77" s="67">
        <f>IF(ISNUMBER(SEARCH($B$17,CB77)),MAX($CA$8:CA76)+1,0)</f>
        <v>69</v>
      </c>
      <c r="CB77" s="22" t="s">
        <v>95</v>
      </c>
      <c r="CE77" s="67" t="str">
        <f>IFERROR(VLOOKUP(ROWS($CB$9:CB77),$CA$9:$CB$158,2,0),"")</f>
        <v>H/stand F Roll straight arms</v>
      </c>
      <c r="CI77" s="67">
        <f>IF(ISNUMBER(SEARCH($B$18,CJ77)),MAX($CI$8:CI76)+1,0)</f>
        <v>69</v>
      </c>
      <c r="CJ77" s="22" t="s">
        <v>95</v>
      </c>
      <c r="CM77" s="67" t="str">
        <f>IFERROR(VLOOKUP(ROWS($CJ$9:CJ77),$CI$9:$CJ$158,2,0),"")</f>
        <v>H/stand F Roll straight arms</v>
      </c>
    </row>
    <row r="78" spans="1:112" x14ac:dyDescent="0.25">
      <c r="O78" s="36">
        <f>IF(ISNUMBER(SEARCH($B$9,P78)),MAX($O$8:O77)+1,0)</f>
        <v>70</v>
      </c>
      <c r="P78" s="22" t="s">
        <v>96</v>
      </c>
      <c r="S78" s="36" t="str">
        <f>IFERROR(VLOOKUP(ROWS($P$9:P78),$O$9:$P$158,2,0),"")</f>
        <v>B Roll through h/stand</v>
      </c>
      <c r="W78" s="36">
        <f>IF(ISNUMBER(SEARCH($B$10,X78)),MAX($W$8:W77)+1,0)</f>
        <v>70</v>
      </c>
      <c r="X78" s="22" t="s">
        <v>96</v>
      </c>
      <c r="AA78" s="36" t="str">
        <f>IFERROR(VLOOKUP(ROWS($X$9:X78),$W$9:$X$158,2,0),"")</f>
        <v>B Roll through h/stand</v>
      </c>
      <c r="AE78" s="36">
        <f>IF(ISNUMBER(SEARCH($B$11,AF78)),MAX($AE$8:AE77)+1,0)</f>
        <v>70</v>
      </c>
      <c r="AF78" s="22" t="s">
        <v>96</v>
      </c>
      <c r="AI78" s="36" t="str">
        <f>IFERROR(VLOOKUP(ROWS($AF$9:AF78),$AE$9:$AF$158,2,0),"")</f>
        <v>B Roll through h/stand</v>
      </c>
      <c r="AM78" s="36">
        <f>IF(ISNUMBER(SEARCH($B$12,AN78)),MAX($AM$8:AM77)+1,0)</f>
        <v>70</v>
      </c>
      <c r="AN78" s="22" t="s">
        <v>96</v>
      </c>
      <c r="AQ78" s="36" t="str">
        <f>IFERROR(VLOOKUP(ROWS($AN$9:AN78),$AM$9:$AN$158,2,0),"")</f>
        <v>B Roll through h/stand</v>
      </c>
      <c r="AU78" s="67">
        <f>IF(ISNUMBER(SEARCH($B$13,AV78)),MAX($AU$8:AU77)+1,0)</f>
        <v>70</v>
      </c>
      <c r="AV78" s="22" t="s">
        <v>96</v>
      </c>
      <c r="AY78" s="67" t="str">
        <f>IFERROR(VLOOKUP(ROWS($AV$9:AV78),$AU$9:$AV$158,2,0),"")</f>
        <v>B Roll through h/stand</v>
      </c>
      <c r="BC78" s="67">
        <f>IF(ISNUMBER(SEARCH($B$14,BD78)),MAX($BC$8:BC77)+1,0)</f>
        <v>70</v>
      </c>
      <c r="BD78" s="22" t="s">
        <v>96</v>
      </c>
      <c r="BG78" s="67" t="str">
        <f>IFERROR(VLOOKUP(ROWS($BD$9:BD78),$BC$9:$BD$158,2,0),"")</f>
        <v>B Roll through h/stand</v>
      </c>
      <c r="BK78" s="67">
        <f>IF(ISNUMBER(SEARCH($B$15,BL78)),MAX($BK$8:BK77)+1,0)</f>
        <v>70</v>
      </c>
      <c r="BL78" s="22" t="s">
        <v>96</v>
      </c>
      <c r="BO78" s="67" t="str">
        <f>IFERROR(VLOOKUP(ROWS($BL$9:BL78),$BK$9:$BL$158,2,0),"")</f>
        <v>B Roll through h/stand</v>
      </c>
      <c r="BS78" s="67">
        <f>IF(ISNUMBER(SEARCH($B$16,BT78)),MAX($BS$8:BS77)+1,0)</f>
        <v>70</v>
      </c>
      <c r="BT78" s="22" t="s">
        <v>96</v>
      </c>
      <c r="BW78" s="67" t="str">
        <f>IFERROR(VLOOKUP(ROWS($BT$9:BT78),$BS$9:$BT$158,2,0),"")</f>
        <v>B Roll through h/stand</v>
      </c>
      <c r="CA78" s="67">
        <f>IF(ISNUMBER(SEARCH($B$17,CB78)),MAX($CA$8:CA77)+1,0)</f>
        <v>70</v>
      </c>
      <c r="CB78" s="22" t="s">
        <v>96</v>
      </c>
      <c r="CE78" s="67" t="str">
        <f>IFERROR(VLOOKUP(ROWS($CB$9:CB78),$CA$9:$CB$158,2,0),"")</f>
        <v>B Roll through h/stand</v>
      </c>
      <c r="CI78" s="67">
        <f>IF(ISNUMBER(SEARCH($B$18,CJ78)),MAX($CI$8:CI77)+1,0)</f>
        <v>70</v>
      </c>
      <c r="CJ78" s="22" t="s">
        <v>96</v>
      </c>
      <c r="CM78" s="67" t="str">
        <f>IFERROR(VLOOKUP(ROWS($CJ$9:CJ78),$CI$9:$CJ$158,2,0),"")</f>
        <v>B Roll through h/stand</v>
      </c>
    </row>
    <row r="79" spans="1:112" x14ac:dyDescent="0.25">
      <c r="O79" s="36">
        <f>IF(ISNUMBER(SEARCH($B$9,P79)),MAX($O$8:O78)+1,0)</f>
        <v>71</v>
      </c>
      <c r="P79" s="22" t="s">
        <v>97</v>
      </c>
      <c r="S79" s="36" t="str">
        <f>IFERROR(VLOOKUP(ROWS($P$9:P79),$O$9:$P$158,2,0),"")</f>
        <v>Handstand full pirouette</v>
      </c>
      <c r="W79" s="36">
        <f>IF(ISNUMBER(SEARCH($B$10,X79)),MAX($W$8:W78)+1,0)</f>
        <v>71</v>
      </c>
      <c r="X79" s="22" t="s">
        <v>97</v>
      </c>
      <c r="AA79" s="36" t="str">
        <f>IFERROR(VLOOKUP(ROWS($X$9:X79),$W$9:$X$158,2,0),"")</f>
        <v>Handstand full pirouette</v>
      </c>
      <c r="AE79" s="36">
        <f>IF(ISNUMBER(SEARCH($B$11,AF79)),MAX($AE$8:AE78)+1,0)</f>
        <v>71</v>
      </c>
      <c r="AF79" s="22" t="s">
        <v>97</v>
      </c>
      <c r="AI79" s="36" t="str">
        <f>IFERROR(VLOOKUP(ROWS($AF$9:AF79),$AE$9:$AF$158,2,0),"")</f>
        <v>Handstand full pirouette</v>
      </c>
      <c r="AM79" s="36">
        <f>IF(ISNUMBER(SEARCH($B$12,AN79)),MAX($AM$8:AM78)+1,0)</f>
        <v>71</v>
      </c>
      <c r="AN79" s="22" t="s">
        <v>97</v>
      </c>
      <c r="AQ79" s="36" t="str">
        <f>IFERROR(VLOOKUP(ROWS($AN$9:AN79),$AM$9:$AN$158,2,0),"")</f>
        <v>Handstand full pirouette</v>
      </c>
      <c r="AU79" s="67">
        <f>IF(ISNUMBER(SEARCH($B$13,AV79)),MAX($AU$8:AU78)+1,0)</f>
        <v>71</v>
      </c>
      <c r="AV79" s="22" t="s">
        <v>97</v>
      </c>
      <c r="AY79" s="67" t="str">
        <f>IFERROR(VLOOKUP(ROWS($AV$9:AV79),$AU$9:$AV$158,2,0),"")</f>
        <v>Handstand full pirouette</v>
      </c>
      <c r="BC79" s="67">
        <f>IF(ISNUMBER(SEARCH($B$14,BD79)),MAX($BC$8:BC78)+1,0)</f>
        <v>71</v>
      </c>
      <c r="BD79" s="22" t="s">
        <v>97</v>
      </c>
      <c r="BG79" s="67" t="str">
        <f>IFERROR(VLOOKUP(ROWS($BD$9:BD79),$BC$9:$BD$158,2,0),"")</f>
        <v>Handstand full pirouette</v>
      </c>
      <c r="BK79" s="67">
        <f>IF(ISNUMBER(SEARCH($B$15,BL79)),MAX($BK$8:BK78)+1,0)</f>
        <v>71</v>
      </c>
      <c r="BL79" s="22" t="s">
        <v>97</v>
      </c>
      <c r="BO79" s="67" t="str">
        <f>IFERROR(VLOOKUP(ROWS($BL$9:BL79),$BK$9:$BL$158,2,0),"")</f>
        <v>Handstand full pirouette</v>
      </c>
      <c r="BS79" s="67">
        <f>IF(ISNUMBER(SEARCH($B$16,BT79)),MAX($BS$8:BS78)+1,0)</f>
        <v>71</v>
      </c>
      <c r="BT79" s="22" t="s">
        <v>97</v>
      </c>
      <c r="BW79" s="67" t="str">
        <f>IFERROR(VLOOKUP(ROWS($BT$9:BT79),$BS$9:$BT$158,2,0),"")</f>
        <v>Handstand full pirouette</v>
      </c>
      <c r="CA79" s="67">
        <f>IF(ISNUMBER(SEARCH($B$17,CB79)),MAX($CA$8:CA78)+1,0)</f>
        <v>71</v>
      </c>
      <c r="CB79" s="22" t="s">
        <v>97</v>
      </c>
      <c r="CE79" s="67" t="str">
        <f>IFERROR(VLOOKUP(ROWS($CB$9:CB79),$CA$9:$CB$158,2,0),"")</f>
        <v>Handstand full pirouette</v>
      </c>
      <c r="CI79" s="67">
        <f>IF(ISNUMBER(SEARCH($B$18,CJ79)),MAX($CI$8:CI78)+1,0)</f>
        <v>71</v>
      </c>
      <c r="CJ79" s="22" t="s">
        <v>97</v>
      </c>
      <c r="CM79" s="67" t="str">
        <f>IFERROR(VLOOKUP(ROWS($CJ$9:CJ79),$CI$9:$CJ$158,2,0),"")</f>
        <v>Handstand full pirouette</v>
      </c>
    </row>
    <row r="80" spans="1:112" x14ac:dyDescent="0.25">
      <c r="O80" s="36">
        <f>IF(ISNUMBER(SEARCH($B$9,P80)),MAX($O$8:O79)+1,0)</f>
        <v>72</v>
      </c>
      <c r="P80" s="22" t="s">
        <v>98</v>
      </c>
      <c r="S80" s="36" t="str">
        <f>IFERROR(VLOOKUP(ROWS($P$9:P80),$O$9:$P$158,2,0),"")</f>
        <v xml:space="preserve">Pike Bunny Hop to Handstand - </v>
      </c>
      <c r="W80" s="36">
        <f>IF(ISNUMBER(SEARCH($B$10,X80)),MAX($W$8:W79)+1,0)</f>
        <v>72</v>
      </c>
      <c r="X80" s="22" t="s">
        <v>98</v>
      </c>
      <c r="AA80" s="36" t="str">
        <f>IFERROR(VLOOKUP(ROWS($X$9:X80),$W$9:$X$158,2,0),"")</f>
        <v xml:space="preserve">Pike Bunny Hop to Handstand - </v>
      </c>
      <c r="AE80" s="36">
        <f>IF(ISNUMBER(SEARCH($B$11,AF80)),MAX($AE$8:AE79)+1,0)</f>
        <v>72</v>
      </c>
      <c r="AF80" s="22" t="s">
        <v>98</v>
      </c>
      <c r="AI80" s="36" t="str">
        <f>IFERROR(VLOOKUP(ROWS($AF$9:AF80),$AE$9:$AF$158,2,0),"")</f>
        <v xml:space="preserve">Pike Bunny Hop to Handstand - </v>
      </c>
      <c r="AM80" s="36">
        <f>IF(ISNUMBER(SEARCH($B$12,AN80)),MAX($AM$8:AM79)+1,0)</f>
        <v>72</v>
      </c>
      <c r="AN80" s="22" t="s">
        <v>98</v>
      </c>
      <c r="AQ80" s="36" t="str">
        <f>IFERROR(VLOOKUP(ROWS($AN$9:AN80),$AM$9:$AN$158,2,0),"")</f>
        <v xml:space="preserve">Pike Bunny Hop to Handstand - </v>
      </c>
      <c r="AU80" s="67">
        <f>IF(ISNUMBER(SEARCH($B$13,AV80)),MAX($AU$8:AU79)+1,0)</f>
        <v>72</v>
      </c>
      <c r="AV80" s="22" t="s">
        <v>98</v>
      </c>
      <c r="AY80" s="67" t="str">
        <f>IFERROR(VLOOKUP(ROWS($AV$9:AV80),$AU$9:$AV$158,2,0),"")</f>
        <v xml:space="preserve">Pike Bunny Hop to Handstand - </v>
      </c>
      <c r="BC80" s="67">
        <f>IF(ISNUMBER(SEARCH($B$14,BD80)),MAX($BC$8:BC79)+1,0)</f>
        <v>72</v>
      </c>
      <c r="BD80" s="22" t="s">
        <v>98</v>
      </c>
      <c r="BG80" s="67" t="str">
        <f>IFERROR(VLOOKUP(ROWS($BD$9:BD80),$BC$9:$BD$158,2,0),"")</f>
        <v xml:space="preserve">Pike Bunny Hop to Handstand - </v>
      </c>
      <c r="BK80" s="67">
        <f>IF(ISNUMBER(SEARCH($B$15,BL80)),MAX($BK$8:BK79)+1,0)</f>
        <v>72</v>
      </c>
      <c r="BL80" s="22" t="s">
        <v>98</v>
      </c>
      <c r="BO80" s="67" t="str">
        <f>IFERROR(VLOOKUP(ROWS($BL$9:BL80),$BK$9:$BL$158,2,0),"")</f>
        <v xml:space="preserve">Pike Bunny Hop to Handstand - </v>
      </c>
      <c r="BS80" s="67">
        <f>IF(ISNUMBER(SEARCH($B$16,BT80)),MAX($BS$8:BS79)+1,0)</f>
        <v>72</v>
      </c>
      <c r="BT80" s="22" t="s">
        <v>98</v>
      </c>
      <c r="BW80" s="67" t="str">
        <f>IFERROR(VLOOKUP(ROWS($BT$9:BT80),$BS$9:$BT$158,2,0),"")</f>
        <v xml:space="preserve">Pike Bunny Hop to Handstand - </v>
      </c>
      <c r="CA80" s="67">
        <f>IF(ISNUMBER(SEARCH($B$17,CB80)),MAX($CA$8:CA79)+1,0)</f>
        <v>72</v>
      </c>
      <c r="CB80" s="22" t="s">
        <v>98</v>
      </c>
      <c r="CE80" s="67" t="str">
        <f>IFERROR(VLOOKUP(ROWS($CB$9:CB80),$CA$9:$CB$158,2,0),"")</f>
        <v xml:space="preserve">Pike Bunny Hop to Handstand - </v>
      </c>
      <c r="CI80" s="67">
        <f>IF(ISNUMBER(SEARCH($B$18,CJ80)),MAX($CI$8:CI79)+1,0)</f>
        <v>72</v>
      </c>
      <c r="CJ80" s="22" t="s">
        <v>98</v>
      </c>
      <c r="CM80" s="67" t="str">
        <f>IFERROR(VLOOKUP(ROWS($CJ$9:CJ80),$CI$9:$CJ$158,2,0),"")</f>
        <v xml:space="preserve">Pike Bunny Hop to Handstand - </v>
      </c>
    </row>
    <row r="81" spans="15:91" x14ac:dyDescent="0.25">
      <c r="O81" s="36">
        <f>IF(ISNUMBER(SEARCH($B$9,P81)),MAX($O$8:O80)+1,0)</f>
        <v>73</v>
      </c>
      <c r="P81" s="22" t="s">
        <v>99</v>
      </c>
      <c r="S81" s="36" t="str">
        <f>IFERROR(VLOOKUP(ROWS($P$9:P81),$O$9:$P$158,2,0),"")</f>
        <v>Half Double Leg Circle</v>
      </c>
      <c r="W81" s="36">
        <f>IF(ISNUMBER(SEARCH($B$10,X81)),MAX($W$8:W80)+1,0)</f>
        <v>73</v>
      </c>
      <c r="X81" s="22" t="s">
        <v>99</v>
      </c>
      <c r="AA81" s="36" t="str">
        <f>IFERROR(VLOOKUP(ROWS($X$9:X81),$W$9:$X$158,2,0),"")</f>
        <v>Half Double Leg Circle</v>
      </c>
      <c r="AE81" s="36">
        <f>IF(ISNUMBER(SEARCH($B$11,AF81)),MAX($AE$8:AE80)+1,0)</f>
        <v>73</v>
      </c>
      <c r="AF81" s="22" t="s">
        <v>99</v>
      </c>
      <c r="AI81" s="36" t="str">
        <f>IFERROR(VLOOKUP(ROWS($AF$9:AF81),$AE$9:$AF$158,2,0),"")</f>
        <v>Half Double Leg Circle</v>
      </c>
      <c r="AM81" s="36">
        <f>IF(ISNUMBER(SEARCH($B$12,AN81)),MAX($AM$8:AM80)+1,0)</f>
        <v>73</v>
      </c>
      <c r="AN81" s="22" t="s">
        <v>99</v>
      </c>
      <c r="AQ81" s="36" t="str">
        <f>IFERROR(VLOOKUP(ROWS($AN$9:AN81),$AM$9:$AN$158,2,0),"")</f>
        <v>Half Double Leg Circle</v>
      </c>
      <c r="AU81" s="67">
        <f>IF(ISNUMBER(SEARCH($B$13,AV81)),MAX($AU$8:AU80)+1,0)</f>
        <v>73</v>
      </c>
      <c r="AV81" s="22" t="s">
        <v>99</v>
      </c>
      <c r="AY81" s="67" t="str">
        <f>IFERROR(VLOOKUP(ROWS($AV$9:AV81),$AU$9:$AV$158,2,0),"")</f>
        <v>Half Double Leg Circle</v>
      </c>
      <c r="BC81" s="67">
        <f>IF(ISNUMBER(SEARCH($B$14,BD81)),MAX($BC$8:BC80)+1,0)</f>
        <v>73</v>
      </c>
      <c r="BD81" s="22" t="s">
        <v>99</v>
      </c>
      <c r="BG81" s="67" t="str">
        <f>IFERROR(VLOOKUP(ROWS($BD$9:BD81),$BC$9:$BD$158,2,0),"")</f>
        <v>Half Double Leg Circle</v>
      </c>
      <c r="BK81" s="67">
        <f>IF(ISNUMBER(SEARCH($B$15,BL81)),MAX($BK$8:BK80)+1,0)</f>
        <v>73</v>
      </c>
      <c r="BL81" s="22" t="s">
        <v>99</v>
      </c>
      <c r="BO81" s="67" t="str">
        <f>IFERROR(VLOOKUP(ROWS($BL$9:BL81),$BK$9:$BL$158,2,0),"")</f>
        <v>Half Double Leg Circle</v>
      </c>
      <c r="BS81" s="67">
        <f>IF(ISNUMBER(SEARCH($B$16,BT81)),MAX($BS$8:BS80)+1,0)</f>
        <v>73</v>
      </c>
      <c r="BT81" s="22" t="s">
        <v>99</v>
      </c>
      <c r="BW81" s="67" t="str">
        <f>IFERROR(VLOOKUP(ROWS($BT$9:BT81),$BS$9:$BT$158,2,0),"")</f>
        <v>Half Double Leg Circle</v>
      </c>
      <c r="CA81" s="67">
        <f>IF(ISNUMBER(SEARCH($B$17,CB81)),MAX($CA$8:CA80)+1,0)</f>
        <v>73</v>
      </c>
      <c r="CB81" s="22" t="s">
        <v>99</v>
      </c>
      <c r="CE81" s="67" t="str">
        <f>IFERROR(VLOOKUP(ROWS($CB$9:CB81),$CA$9:$CB$158,2,0),"")</f>
        <v>Half Double Leg Circle</v>
      </c>
      <c r="CI81" s="67">
        <f>IF(ISNUMBER(SEARCH($B$18,CJ81)),MAX($CI$8:CI80)+1,0)</f>
        <v>73</v>
      </c>
      <c r="CJ81" s="22" t="s">
        <v>99</v>
      </c>
      <c r="CM81" s="67" t="str">
        <f>IFERROR(VLOOKUP(ROWS($CJ$9:CJ81),$CI$9:$CJ$158,2,0),"")</f>
        <v>Half Double Leg Circle</v>
      </c>
    </row>
    <row r="82" spans="15:91" x14ac:dyDescent="0.25">
      <c r="O82" s="36">
        <f>IF(ISNUMBER(SEARCH($B$9,P82)),MAX($O$8:O81)+1,0)</f>
        <v>74</v>
      </c>
      <c r="P82" s="28" t="s">
        <v>100</v>
      </c>
      <c r="S82" s="36" t="str">
        <f>IFERROR(VLOOKUP(ROWS($P$9:P82),$O$9:$P$158,2,0),"")</f>
        <v>Forward walkover</v>
      </c>
      <c r="W82" s="36">
        <f>IF(ISNUMBER(SEARCH($B$10,X82)),MAX($W$8:W81)+1,0)</f>
        <v>74</v>
      </c>
      <c r="X82" s="28" t="s">
        <v>100</v>
      </c>
      <c r="AA82" s="36" t="str">
        <f>IFERROR(VLOOKUP(ROWS($X$9:X82),$W$9:$X$158,2,0),"")</f>
        <v>Forward walkover</v>
      </c>
      <c r="AE82" s="36">
        <f>IF(ISNUMBER(SEARCH($B$11,AF82)),MAX($AE$8:AE81)+1,0)</f>
        <v>74</v>
      </c>
      <c r="AF82" s="28" t="s">
        <v>100</v>
      </c>
      <c r="AI82" s="36" t="str">
        <f>IFERROR(VLOOKUP(ROWS($AF$9:AF82),$AE$9:$AF$158,2,0),"")</f>
        <v>Forward walkover</v>
      </c>
      <c r="AM82" s="36">
        <f>IF(ISNUMBER(SEARCH($B$12,AN82)),MAX($AM$8:AM81)+1,0)</f>
        <v>74</v>
      </c>
      <c r="AN82" s="28" t="s">
        <v>100</v>
      </c>
      <c r="AQ82" s="36" t="str">
        <f>IFERROR(VLOOKUP(ROWS($AN$9:AN82),$AM$9:$AN$158,2,0),"")</f>
        <v>Forward walkover</v>
      </c>
      <c r="AU82" s="67">
        <f>IF(ISNUMBER(SEARCH($B$13,AV82)),MAX($AU$8:AU81)+1,0)</f>
        <v>74</v>
      </c>
      <c r="AV82" s="28" t="s">
        <v>100</v>
      </c>
      <c r="AY82" s="67" t="str">
        <f>IFERROR(VLOOKUP(ROWS($AV$9:AV82),$AU$9:$AV$158,2,0),"")</f>
        <v>Forward walkover</v>
      </c>
      <c r="BC82" s="67">
        <f>IF(ISNUMBER(SEARCH($B$14,BD82)),MAX($BC$8:BC81)+1,0)</f>
        <v>74</v>
      </c>
      <c r="BD82" s="28" t="s">
        <v>100</v>
      </c>
      <c r="BG82" s="67" t="str">
        <f>IFERROR(VLOOKUP(ROWS($BD$9:BD82),$BC$9:$BD$158,2,0),"")</f>
        <v>Forward walkover</v>
      </c>
      <c r="BK82" s="67">
        <f>IF(ISNUMBER(SEARCH($B$15,BL82)),MAX($BK$8:BK81)+1,0)</f>
        <v>74</v>
      </c>
      <c r="BL82" s="28" t="s">
        <v>100</v>
      </c>
      <c r="BO82" s="67" t="str">
        <f>IFERROR(VLOOKUP(ROWS($BL$9:BL82),$BK$9:$BL$158,2,0),"")</f>
        <v>Forward walkover</v>
      </c>
      <c r="BS82" s="67">
        <f>IF(ISNUMBER(SEARCH($B$16,BT82)),MAX($BS$8:BS81)+1,0)</f>
        <v>74</v>
      </c>
      <c r="BT82" s="28" t="s">
        <v>100</v>
      </c>
      <c r="BW82" s="67" t="str">
        <f>IFERROR(VLOOKUP(ROWS($BT$9:BT82),$BS$9:$BT$158,2,0),"")</f>
        <v>Forward walkover</v>
      </c>
      <c r="CA82" s="67">
        <f>IF(ISNUMBER(SEARCH($B$17,CB82)),MAX($CA$8:CA81)+1,0)</f>
        <v>74</v>
      </c>
      <c r="CB82" s="28" t="s">
        <v>100</v>
      </c>
      <c r="CE82" s="67" t="str">
        <f>IFERROR(VLOOKUP(ROWS($CB$9:CB82),$CA$9:$CB$158,2,0),"")</f>
        <v>Forward walkover</v>
      </c>
      <c r="CI82" s="67">
        <f>IF(ISNUMBER(SEARCH($B$18,CJ82)),MAX($CI$8:CI81)+1,0)</f>
        <v>74</v>
      </c>
      <c r="CJ82" s="28" t="s">
        <v>100</v>
      </c>
      <c r="CM82" s="67" t="str">
        <f>IFERROR(VLOOKUP(ROWS($CJ$9:CJ82),$CI$9:$CJ$158,2,0),"")</f>
        <v>Forward walkover</v>
      </c>
    </row>
    <row r="83" spans="15:91" x14ac:dyDescent="0.25">
      <c r="O83" s="36">
        <f>IF(ISNUMBER(SEARCH($B$9,P83)),MAX($O$8:O82)+1,0)</f>
        <v>75</v>
      </c>
      <c r="P83" s="1" t="s">
        <v>231</v>
      </c>
      <c r="S83" s="36" t="str">
        <f>IFERROR(VLOOKUP(ROWS($P$9:P83),$O$9:$P$158,2,0),"")</f>
        <v>Bunny Hop / Jump - (Long)</v>
      </c>
      <c r="W83" s="36">
        <f>IF(ISNUMBER(SEARCH($B$10,X83)),MAX($W$8:W82)+1,0)</f>
        <v>75</v>
      </c>
      <c r="X83" s="1" t="s">
        <v>231</v>
      </c>
      <c r="AA83" s="36" t="str">
        <f>IFERROR(VLOOKUP(ROWS($X$9:X83),$W$9:$X$158,2,0),"")</f>
        <v>Bunny Hop / Jump - (Long)</v>
      </c>
      <c r="AE83" s="36">
        <f>IF(ISNUMBER(SEARCH($B$11,AF83)),MAX($AE$8:AE82)+1,0)</f>
        <v>75</v>
      </c>
      <c r="AF83" s="1" t="s">
        <v>231</v>
      </c>
      <c r="AI83" s="36" t="str">
        <f>IFERROR(VLOOKUP(ROWS($AF$9:AF83),$AE$9:$AF$158,2,0),"")</f>
        <v>Bunny Hop / Jump - (Long)</v>
      </c>
      <c r="AM83" s="36">
        <f>IF(ISNUMBER(SEARCH($B$12,AN83)),MAX($AM$8:AM82)+1,0)</f>
        <v>75</v>
      </c>
      <c r="AN83" s="1" t="s">
        <v>231</v>
      </c>
      <c r="AQ83" s="36" t="str">
        <f>IFERROR(VLOOKUP(ROWS($AN$9:AN83),$AM$9:$AN$158,2,0),"")</f>
        <v>Bunny Hop / Jump - (Long)</v>
      </c>
      <c r="AU83" s="67">
        <f>IF(ISNUMBER(SEARCH($B$13,AV83)),MAX($AU$8:AU82)+1,0)</f>
        <v>75</v>
      </c>
      <c r="AV83" s="1" t="s">
        <v>231</v>
      </c>
      <c r="AY83" s="67" t="str">
        <f>IFERROR(VLOOKUP(ROWS($AV$9:AV83),$AU$9:$AV$158,2,0),"")</f>
        <v>Bunny Hop / Jump - (Long)</v>
      </c>
      <c r="BC83" s="67">
        <f>IF(ISNUMBER(SEARCH($B$14,BD83)),MAX($BC$8:BC82)+1,0)</f>
        <v>75</v>
      </c>
      <c r="BD83" s="1" t="s">
        <v>231</v>
      </c>
      <c r="BG83" s="67" t="str">
        <f>IFERROR(VLOOKUP(ROWS($BD$9:BD83),$BC$9:$BD$158,2,0),"")</f>
        <v>Bunny Hop / Jump - (Long)</v>
      </c>
      <c r="BK83" s="67">
        <f>IF(ISNUMBER(SEARCH($B$15,BL83)),MAX($BK$8:BK82)+1,0)</f>
        <v>75</v>
      </c>
      <c r="BL83" s="1" t="s">
        <v>231</v>
      </c>
      <c r="BO83" s="67" t="str">
        <f>IFERROR(VLOOKUP(ROWS($BL$9:BL83),$BK$9:$BL$158,2,0),"")</f>
        <v>Bunny Hop / Jump - (Long)</v>
      </c>
      <c r="BS83" s="67">
        <f>IF(ISNUMBER(SEARCH($B$16,BT83)),MAX($BS$8:BS82)+1,0)</f>
        <v>75</v>
      </c>
      <c r="BT83" s="1" t="s">
        <v>231</v>
      </c>
      <c r="BW83" s="67" t="str">
        <f>IFERROR(VLOOKUP(ROWS($BT$9:BT83),$BS$9:$BT$158,2,0),"")</f>
        <v>Bunny Hop / Jump - (Long)</v>
      </c>
      <c r="CA83" s="67">
        <f>IF(ISNUMBER(SEARCH($B$17,CB83)),MAX($CA$8:CA82)+1,0)</f>
        <v>75</v>
      </c>
      <c r="CB83" s="1" t="s">
        <v>231</v>
      </c>
      <c r="CE83" s="67" t="str">
        <f>IFERROR(VLOOKUP(ROWS($CB$9:CB83),$CA$9:$CB$158,2,0),"")</f>
        <v>Bunny Hop / Jump - (Long)</v>
      </c>
      <c r="CI83" s="67">
        <f>IF(ISNUMBER(SEARCH($B$18,CJ83)),MAX($CI$8:CI82)+1,0)</f>
        <v>75</v>
      </c>
      <c r="CJ83" s="1" t="s">
        <v>231</v>
      </c>
      <c r="CM83" s="67" t="str">
        <f>IFERROR(VLOOKUP(ROWS($CJ$9:CJ83),$CI$9:$CJ$158,2,0),"")</f>
        <v>Bunny Hop / Jump - (Long)</v>
      </c>
    </row>
    <row r="84" spans="15:91" x14ac:dyDescent="0.25">
      <c r="O84" s="36">
        <f>IF(ISNUMBER(SEARCH($B$9,P84)),MAX($O$8:O83)+1,0)</f>
        <v>76</v>
      </c>
      <c r="P84" s="3" t="s">
        <v>232</v>
      </c>
      <c r="S84" s="36" t="str">
        <f>IFERROR(VLOOKUP(ROWS($P$9:P84),$O$9:$P$158,2,0),"")</f>
        <v>Bunny Hop / Jump - (High)</v>
      </c>
      <c r="W84" s="36">
        <f>IF(ISNUMBER(SEARCH($B$10,X84)),MAX($W$8:W83)+1,0)</f>
        <v>76</v>
      </c>
      <c r="X84" s="3" t="s">
        <v>232</v>
      </c>
      <c r="AA84" s="36" t="str">
        <f>IFERROR(VLOOKUP(ROWS($X$9:X84),$W$9:$X$158,2,0),"")</f>
        <v>Bunny Hop / Jump - (High)</v>
      </c>
      <c r="AE84" s="36">
        <f>IF(ISNUMBER(SEARCH($B$11,AF84)),MAX($AE$8:AE83)+1,0)</f>
        <v>76</v>
      </c>
      <c r="AF84" s="3" t="s">
        <v>232</v>
      </c>
      <c r="AI84" s="36" t="str">
        <f>IFERROR(VLOOKUP(ROWS($AF$9:AF84),$AE$9:$AF$158,2,0),"")</f>
        <v>Bunny Hop / Jump - (High)</v>
      </c>
      <c r="AM84" s="36">
        <f>IF(ISNUMBER(SEARCH($B$12,AN84)),MAX($AM$8:AM83)+1,0)</f>
        <v>76</v>
      </c>
      <c r="AN84" s="3" t="s">
        <v>232</v>
      </c>
      <c r="AQ84" s="36" t="str">
        <f>IFERROR(VLOOKUP(ROWS($AN$9:AN84),$AM$9:$AN$158,2,0),"")</f>
        <v>Bunny Hop / Jump - (High)</v>
      </c>
      <c r="AU84" s="67">
        <f>IF(ISNUMBER(SEARCH($B$13,AV84)),MAX($AU$8:AU83)+1,0)</f>
        <v>76</v>
      </c>
      <c r="AV84" s="3" t="s">
        <v>232</v>
      </c>
      <c r="AY84" s="67" t="str">
        <f>IFERROR(VLOOKUP(ROWS($AV$9:AV84),$AU$9:$AV$158,2,0),"")</f>
        <v>Bunny Hop / Jump - (High)</v>
      </c>
      <c r="BC84" s="67">
        <f>IF(ISNUMBER(SEARCH($B$14,BD84)),MAX($BC$8:BC83)+1,0)</f>
        <v>76</v>
      </c>
      <c r="BD84" s="3" t="s">
        <v>232</v>
      </c>
      <c r="BG84" s="67" t="str">
        <f>IFERROR(VLOOKUP(ROWS($BD$9:BD84),$BC$9:$BD$158,2,0),"")</f>
        <v>Bunny Hop / Jump - (High)</v>
      </c>
      <c r="BK84" s="67">
        <f>IF(ISNUMBER(SEARCH($B$15,BL84)),MAX($BK$8:BK83)+1,0)</f>
        <v>76</v>
      </c>
      <c r="BL84" s="3" t="s">
        <v>232</v>
      </c>
      <c r="BO84" s="67" t="str">
        <f>IFERROR(VLOOKUP(ROWS($BL$9:BL84),$BK$9:$BL$158,2,0),"")</f>
        <v>Bunny Hop / Jump - (High)</v>
      </c>
      <c r="BS84" s="67">
        <f>IF(ISNUMBER(SEARCH($B$16,BT84)),MAX($BS$8:BS83)+1,0)</f>
        <v>76</v>
      </c>
      <c r="BT84" s="3" t="s">
        <v>232</v>
      </c>
      <c r="BW84" s="67" t="str">
        <f>IFERROR(VLOOKUP(ROWS($BT$9:BT84),$BS$9:$BT$158,2,0),"")</f>
        <v>Bunny Hop / Jump - (High)</v>
      </c>
      <c r="CA84" s="67">
        <f>IF(ISNUMBER(SEARCH($B$17,CB84)),MAX($CA$8:CA83)+1,0)</f>
        <v>76</v>
      </c>
      <c r="CB84" s="3" t="s">
        <v>232</v>
      </c>
      <c r="CE84" s="67" t="str">
        <f>IFERROR(VLOOKUP(ROWS($CB$9:CB84),$CA$9:$CB$158,2,0),"")</f>
        <v>Bunny Hop / Jump - (High)</v>
      </c>
      <c r="CI84" s="67">
        <f>IF(ISNUMBER(SEARCH($B$18,CJ84)),MAX($CI$8:CI83)+1,0)</f>
        <v>76</v>
      </c>
      <c r="CJ84" s="3" t="s">
        <v>232</v>
      </c>
      <c r="CM84" s="67" t="str">
        <f>IFERROR(VLOOKUP(ROWS($CJ$9:CJ84),$CI$9:$CJ$158,2,0),"")</f>
        <v>Bunny Hop / Jump - (High)</v>
      </c>
    </row>
    <row r="85" spans="15:91" x14ac:dyDescent="0.25">
      <c r="AQ85" s="36"/>
    </row>
    <row r="86" spans="15:91" x14ac:dyDescent="0.25">
      <c r="P86" s="22"/>
      <c r="X86" s="22"/>
      <c r="AF86" s="22"/>
      <c r="AN86" s="22"/>
      <c r="AU86" s="21"/>
      <c r="AV86" s="22"/>
      <c r="AY86" s="21"/>
      <c r="BC86" s="21"/>
      <c r="BD86" s="22"/>
      <c r="BG86" s="21"/>
      <c r="BK86" s="21"/>
      <c r="BL86" s="22"/>
      <c r="BO86" s="21"/>
      <c r="BS86" s="21"/>
      <c r="BT86" s="22"/>
      <c r="BW86" s="21"/>
      <c r="CA86" s="21"/>
      <c r="CB86" s="22"/>
      <c r="CE86" s="21"/>
      <c r="CI86" s="21"/>
      <c r="CJ86" s="22"/>
      <c r="CM86" s="21"/>
    </row>
    <row r="87" spans="15:91" x14ac:dyDescent="0.25">
      <c r="P87" s="22"/>
      <c r="X87" s="22"/>
      <c r="AF87" s="22"/>
      <c r="AN87" s="22"/>
      <c r="AU87" s="21"/>
      <c r="AV87" s="22"/>
      <c r="AY87" s="21"/>
      <c r="BC87" s="21"/>
      <c r="BD87" s="22"/>
      <c r="BG87" s="21"/>
      <c r="BK87" s="21"/>
      <c r="BL87" s="22"/>
      <c r="BO87" s="21"/>
      <c r="BS87" s="21"/>
      <c r="BT87" s="22"/>
      <c r="BW87" s="21"/>
      <c r="CA87" s="21"/>
      <c r="CB87" s="22"/>
      <c r="CE87" s="21"/>
      <c r="CI87" s="21"/>
      <c r="CJ87" s="22"/>
      <c r="CM87" s="21"/>
    </row>
    <row r="88" spans="15:91" x14ac:dyDescent="0.25">
      <c r="P88" s="22"/>
      <c r="X88" s="22"/>
      <c r="AF88" s="22"/>
      <c r="AN88" s="22"/>
      <c r="AU88" s="21"/>
      <c r="AV88" s="22"/>
      <c r="AY88" s="21"/>
      <c r="BC88" s="21"/>
      <c r="BD88" s="22"/>
      <c r="BG88" s="21"/>
      <c r="BK88" s="21"/>
      <c r="BL88" s="22"/>
      <c r="BO88" s="21"/>
      <c r="BS88" s="21"/>
      <c r="BT88" s="22"/>
      <c r="BW88" s="21"/>
      <c r="CA88" s="21"/>
      <c r="CB88" s="22"/>
      <c r="CE88" s="21"/>
      <c r="CI88" s="21"/>
      <c r="CJ88" s="22"/>
      <c r="CM88" s="21"/>
    </row>
    <row r="89" spans="15:91" x14ac:dyDescent="0.25">
      <c r="P89" s="22"/>
      <c r="X89" s="22"/>
      <c r="AF89" s="22"/>
      <c r="AN89" s="22"/>
      <c r="AU89" s="21"/>
      <c r="AV89" s="22"/>
      <c r="AY89" s="21"/>
      <c r="BC89" s="21"/>
      <c r="BD89" s="22"/>
      <c r="BG89" s="21"/>
      <c r="BK89" s="21"/>
      <c r="BL89" s="22"/>
      <c r="BO89" s="21"/>
      <c r="BS89" s="21"/>
      <c r="BT89" s="22"/>
      <c r="BW89" s="21"/>
      <c r="CA89" s="21"/>
      <c r="CB89" s="22"/>
      <c r="CE89" s="21"/>
      <c r="CI89" s="21"/>
      <c r="CJ89" s="22"/>
      <c r="CM89" s="21"/>
    </row>
    <row r="90" spans="15:91" x14ac:dyDescent="0.25">
      <c r="P90" s="22"/>
      <c r="X90" s="22"/>
      <c r="AF90" s="22"/>
      <c r="AN90" s="22"/>
      <c r="AU90" s="21"/>
      <c r="AV90" s="22"/>
      <c r="AY90" s="21"/>
      <c r="BC90" s="21"/>
      <c r="BD90" s="22"/>
      <c r="BG90" s="21"/>
      <c r="BK90" s="21"/>
      <c r="BL90" s="22"/>
      <c r="BO90" s="21"/>
      <c r="BS90" s="21"/>
      <c r="BT90" s="22"/>
      <c r="BW90" s="21"/>
      <c r="CA90" s="21"/>
      <c r="CB90" s="22"/>
      <c r="CE90" s="21"/>
      <c r="CI90" s="21"/>
      <c r="CJ90" s="22"/>
      <c r="CM90" s="21"/>
    </row>
    <row r="91" spans="15:91" x14ac:dyDescent="0.25">
      <c r="P91" s="22"/>
      <c r="X91" s="22"/>
      <c r="AF91" s="22"/>
      <c r="AN91" s="22"/>
      <c r="AU91" s="21"/>
      <c r="AV91" s="22"/>
      <c r="AY91" s="21"/>
      <c r="BC91" s="21"/>
      <c r="BD91" s="22"/>
      <c r="BG91" s="21"/>
      <c r="BK91" s="21"/>
      <c r="BL91" s="22"/>
      <c r="BO91" s="21"/>
      <c r="BS91" s="21"/>
      <c r="BT91" s="22"/>
      <c r="BW91" s="21"/>
      <c r="CA91" s="21"/>
      <c r="CB91" s="22"/>
      <c r="CE91" s="21"/>
      <c r="CI91" s="21"/>
      <c r="CJ91" s="22"/>
      <c r="CM91" s="21"/>
    </row>
    <row r="92" spans="15:91" x14ac:dyDescent="0.25">
      <c r="P92" s="22"/>
      <c r="X92" s="22"/>
      <c r="AF92" s="22"/>
      <c r="AN92" s="22"/>
      <c r="AU92" s="21"/>
      <c r="AV92" s="22"/>
      <c r="AY92" s="21"/>
      <c r="BC92" s="21"/>
      <c r="BD92" s="22"/>
      <c r="BG92" s="21"/>
      <c r="BK92" s="21"/>
      <c r="BL92" s="22"/>
      <c r="BO92" s="21"/>
      <c r="BS92" s="21"/>
      <c r="BT92" s="22"/>
      <c r="BW92" s="21"/>
      <c r="CA92" s="21"/>
      <c r="CB92" s="22"/>
      <c r="CE92" s="21"/>
      <c r="CI92" s="21"/>
      <c r="CJ92" s="22"/>
      <c r="CM92" s="21"/>
    </row>
    <row r="93" spans="15:91" x14ac:dyDescent="0.25">
      <c r="P93" s="22"/>
      <c r="X93" s="22"/>
      <c r="AF93" s="22"/>
      <c r="AN93" s="22"/>
      <c r="AU93" s="21"/>
      <c r="AV93" s="22"/>
      <c r="AY93" s="21"/>
      <c r="BC93" s="21"/>
      <c r="BD93" s="22"/>
      <c r="BG93" s="21"/>
      <c r="BK93" s="21"/>
      <c r="BL93" s="22"/>
      <c r="BO93" s="21"/>
      <c r="BS93" s="21"/>
      <c r="BT93" s="22"/>
      <c r="BW93" s="21"/>
      <c r="CA93" s="21"/>
      <c r="CB93" s="22"/>
      <c r="CE93" s="21"/>
      <c r="CI93" s="21"/>
      <c r="CJ93" s="22"/>
      <c r="CM93" s="21"/>
    </row>
    <row r="94" spans="15:91" x14ac:dyDescent="0.25">
      <c r="P94" s="22"/>
      <c r="X94" s="22"/>
      <c r="AF94" s="22"/>
      <c r="AN94" s="22"/>
      <c r="AU94" s="21"/>
      <c r="AV94" s="22"/>
      <c r="AY94" s="21"/>
      <c r="BC94" s="21"/>
      <c r="BD94" s="22"/>
      <c r="BG94" s="21"/>
      <c r="BK94" s="21"/>
      <c r="BL94" s="22"/>
      <c r="BO94" s="21"/>
      <c r="BS94" s="21"/>
      <c r="BT94" s="22"/>
      <c r="BW94" s="21"/>
      <c r="CA94" s="21"/>
      <c r="CB94" s="22"/>
      <c r="CE94" s="21"/>
      <c r="CI94" s="21"/>
      <c r="CJ94" s="22"/>
      <c r="CM94" s="21"/>
    </row>
    <row r="95" spans="15:91" x14ac:dyDescent="0.25">
      <c r="P95" s="28"/>
      <c r="X95" s="28"/>
      <c r="AF95" s="28"/>
      <c r="AN95" s="28"/>
      <c r="AU95" s="21"/>
      <c r="AV95" s="28"/>
      <c r="AY95" s="21"/>
      <c r="BC95" s="21"/>
      <c r="BD95" s="28"/>
      <c r="BG95" s="21"/>
      <c r="BK95" s="21"/>
      <c r="BL95" s="28"/>
      <c r="BO95" s="21"/>
      <c r="BS95" s="21"/>
      <c r="BT95" s="28"/>
      <c r="BW95" s="21"/>
      <c r="CA95" s="21"/>
      <c r="CB95" s="28"/>
      <c r="CE95" s="21"/>
      <c r="CI95" s="21"/>
      <c r="CJ95" s="28"/>
      <c r="CM95" s="21"/>
    </row>
    <row r="96" spans="15:91" x14ac:dyDescent="0.25">
      <c r="P96" s="24"/>
      <c r="X96" s="24"/>
      <c r="AF96" s="24"/>
      <c r="AN96" s="24"/>
      <c r="AU96" s="21"/>
      <c r="AV96" s="24"/>
      <c r="AY96" s="21"/>
      <c r="BC96" s="21"/>
      <c r="BD96" s="24"/>
      <c r="BG96" s="21"/>
      <c r="BK96" s="21"/>
      <c r="BL96" s="24"/>
      <c r="BO96" s="21"/>
      <c r="BS96" s="21"/>
      <c r="BT96" s="24"/>
      <c r="BW96" s="21"/>
      <c r="CA96" s="21"/>
      <c r="CB96" s="24"/>
      <c r="CE96" s="21"/>
      <c r="CI96" s="21"/>
      <c r="CJ96" s="24"/>
      <c r="CM96" s="21"/>
    </row>
    <row r="97" spans="16:91" x14ac:dyDescent="0.25">
      <c r="P97" s="24"/>
      <c r="X97" s="24"/>
      <c r="AF97" s="24"/>
      <c r="AN97" s="24"/>
      <c r="AU97" s="21"/>
      <c r="AV97" s="24"/>
      <c r="AY97" s="21"/>
      <c r="BC97" s="21"/>
      <c r="BD97" s="24"/>
      <c r="BG97" s="21"/>
      <c r="BK97" s="21"/>
      <c r="BL97" s="24"/>
      <c r="BO97" s="21"/>
      <c r="BS97" s="21"/>
      <c r="BT97" s="24"/>
      <c r="BW97" s="21"/>
      <c r="CA97" s="21"/>
      <c r="CB97" s="24"/>
      <c r="CE97" s="21"/>
      <c r="CI97" s="21"/>
      <c r="CJ97" s="24"/>
      <c r="CM97" s="21"/>
    </row>
    <row r="98" spans="16:91" x14ac:dyDescent="0.25">
      <c r="P98" s="24"/>
      <c r="X98" s="24"/>
      <c r="AF98" s="24"/>
      <c r="AN98" s="24"/>
      <c r="AU98" s="21"/>
      <c r="AV98" s="24"/>
      <c r="AY98" s="21"/>
      <c r="BC98" s="21"/>
      <c r="BD98" s="24"/>
      <c r="BG98" s="21"/>
      <c r="BK98" s="21"/>
      <c r="BL98" s="24"/>
      <c r="BO98" s="21"/>
      <c r="BS98" s="21"/>
      <c r="BT98" s="24"/>
      <c r="BW98" s="21"/>
      <c r="CA98" s="21"/>
      <c r="CB98" s="24"/>
      <c r="CE98" s="21"/>
      <c r="CI98" s="21"/>
      <c r="CJ98" s="24"/>
      <c r="CM98" s="21"/>
    </row>
    <row r="99" spans="16:91" x14ac:dyDescent="0.25">
      <c r="P99" s="24"/>
      <c r="X99" s="24"/>
      <c r="AF99" s="24"/>
      <c r="AN99" s="24"/>
      <c r="AU99" s="21"/>
      <c r="AV99" s="24"/>
      <c r="AY99" s="21"/>
      <c r="BC99" s="21"/>
      <c r="BD99" s="24"/>
      <c r="BG99" s="21"/>
      <c r="BK99" s="21"/>
      <c r="BL99" s="24"/>
      <c r="BO99" s="21"/>
      <c r="BS99" s="21"/>
      <c r="BT99" s="24"/>
      <c r="BW99" s="21"/>
      <c r="CA99" s="21"/>
      <c r="CB99" s="24"/>
      <c r="CE99" s="21"/>
      <c r="CI99" s="21"/>
      <c r="CJ99" s="24"/>
      <c r="CM99" s="21"/>
    </row>
    <row r="100" spans="16:91" x14ac:dyDescent="0.25">
      <c r="P100" s="24"/>
      <c r="X100" s="24"/>
      <c r="AF100" s="24"/>
      <c r="AN100" s="24"/>
      <c r="AU100" s="21"/>
      <c r="AV100" s="24"/>
      <c r="AY100" s="21"/>
      <c r="BC100" s="21"/>
      <c r="BD100" s="24"/>
      <c r="BG100" s="21"/>
      <c r="BK100" s="21"/>
      <c r="BL100" s="24"/>
      <c r="BO100" s="21"/>
      <c r="BS100" s="21"/>
      <c r="BT100" s="24"/>
      <c r="BW100" s="21"/>
      <c r="CA100" s="21"/>
      <c r="CB100" s="24"/>
      <c r="CE100" s="21"/>
      <c r="CI100" s="21"/>
      <c r="CJ100" s="24"/>
      <c r="CM100" s="21"/>
    </row>
    <row r="101" spans="16:91" x14ac:dyDescent="0.25">
      <c r="P101" s="24"/>
      <c r="X101" s="24"/>
      <c r="AF101" s="24"/>
      <c r="AN101" s="24"/>
      <c r="AU101" s="21"/>
      <c r="AV101" s="24"/>
      <c r="AY101" s="21"/>
      <c r="BC101" s="21"/>
      <c r="BD101" s="24"/>
      <c r="BG101" s="21"/>
      <c r="BK101" s="21"/>
      <c r="BL101" s="24"/>
      <c r="BO101" s="21"/>
      <c r="BS101" s="21"/>
      <c r="BT101" s="24"/>
      <c r="BW101" s="21"/>
      <c r="CA101" s="21"/>
      <c r="CB101" s="24"/>
      <c r="CE101" s="21"/>
      <c r="CI101" s="21"/>
      <c r="CJ101" s="24"/>
      <c r="CM101" s="21"/>
    </row>
    <row r="102" spans="16:91" x14ac:dyDescent="0.25">
      <c r="P102" s="24"/>
      <c r="X102" s="24"/>
      <c r="AF102" s="24"/>
      <c r="AN102" s="24"/>
      <c r="AU102" s="21"/>
      <c r="AV102" s="24"/>
      <c r="AY102" s="21"/>
      <c r="BC102" s="21"/>
      <c r="BD102" s="24"/>
      <c r="BG102" s="21"/>
      <c r="BK102" s="21"/>
      <c r="BL102" s="24"/>
      <c r="BO102" s="21"/>
      <c r="BS102" s="21"/>
      <c r="BT102" s="24"/>
      <c r="BW102" s="21"/>
      <c r="CA102" s="21"/>
      <c r="CB102" s="24"/>
      <c r="CE102" s="21"/>
      <c r="CI102" s="21"/>
      <c r="CJ102" s="24"/>
      <c r="CM102" s="21"/>
    </row>
    <row r="103" spans="16:91" x14ac:dyDescent="0.25">
      <c r="P103" s="24"/>
      <c r="X103" s="24"/>
      <c r="AF103" s="24"/>
      <c r="AN103" s="24"/>
      <c r="AU103" s="21"/>
      <c r="AV103" s="24"/>
      <c r="AY103" s="21"/>
      <c r="BC103" s="21"/>
      <c r="BD103" s="24"/>
      <c r="BG103" s="21"/>
      <c r="BK103" s="21"/>
      <c r="BL103" s="24"/>
      <c r="BO103" s="21"/>
      <c r="BS103" s="21"/>
      <c r="BT103" s="24"/>
      <c r="BW103" s="21"/>
      <c r="CA103" s="21"/>
      <c r="CB103" s="24"/>
      <c r="CE103" s="21"/>
      <c r="CI103" s="21"/>
      <c r="CJ103" s="24"/>
      <c r="CM103" s="21"/>
    </row>
    <row r="104" spans="16:91" x14ac:dyDescent="0.25">
      <c r="P104" s="24"/>
      <c r="X104" s="24"/>
      <c r="AF104" s="24"/>
      <c r="AN104" s="24"/>
      <c r="AU104" s="21"/>
      <c r="AV104" s="24"/>
      <c r="AY104" s="21"/>
      <c r="BC104" s="21"/>
      <c r="BD104" s="24"/>
      <c r="BG104" s="21"/>
      <c r="BK104" s="21"/>
      <c r="BL104" s="24"/>
      <c r="BO104" s="21"/>
      <c r="BS104" s="21"/>
      <c r="BT104" s="24"/>
      <c r="BW104" s="21"/>
      <c r="CA104" s="21"/>
      <c r="CB104" s="24"/>
      <c r="CE104" s="21"/>
      <c r="CI104" s="21"/>
      <c r="CJ104" s="24"/>
      <c r="CM104" s="21"/>
    </row>
    <row r="105" spans="16:91" x14ac:dyDescent="0.25">
      <c r="P105" s="25"/>
      <c r="X105" s="25"/>
      <c r="AF105" s="25"/>
      <c r="AN105" s="25"/>
      <c r="AU105" s="21"/>
      <c r="AV105" s="25"/>
      <c r="AY105" s="21"/>
      <c r="BC105" s="21"/>
      <c r="BD105" s="25"/>
      <c r="BG105" s="21"/>
      <c r="BK105" s="21"/>
      <c r="BL105" s="25"/>
      <c r="BO105" s="21"/>
      <c r="BS105" s="21"/>
      <c r="BT105" s="25"/>
      <c r="BW105" s="21"/>
      <c r="CA105" s="21"/>
      <c r="CB105" s="25"/>
      <c r="CE105" s="21"/>
      <c r="CI105" s="21"/>
      <c r="CJ105" s="25"/>
      <c r="CM105" s="21"/>
    </row>
    <row r="106" spans="16:91" x14ac:dyDescent="0.25">
      <c r="P106" s="24"/>
      <c r="X106" s="24"/>
      <c r="AF106" s="24"/>
      <c r="AN106" s="24"/>
      <c r="AU106" s="21"/>
      <c r="AV106" s="24"/>
      <c r="AY106" s="21"/>
      <c r="BC106" s="21"/>
      <c r="BD106" s="24"/>
      <c r="BG106" s="21"/>
      <c r="BK106" s="21"/>
      <c r="BL106" s="24"/>
      <c r="BO106" s="21"/>
      <c r="BS106" s="21"/>
      <c r="BT106" s="24"/>
      <c r="BW106" s="21"/>
      <c r="CA106" s="21"/>
      <c r="CB106" s="24"/>
      <c r="CE106" s="21"/>
      <c r="CI106" s="21"/>
      <c r="CJ106" s="24"/>
      <c r="CM106" s="21"/>
    </row>
    <row r="107" spans="16:91" x14ac:dyDescent="0.25">
      <c r="P107" s="24"/>
      <c r="X107" s="24"/>
      <c r="AF107" s="24"/>
      <c r="AN107" s="24"/>
      <c r="AU107" s="21"/>
      <c r="AV107" s="24"/>
      <c r="AY107" s="21"/>
      <c r="BC107" s="21"/>
      <c r="BD107" s="24"/>
      <c r="BG107" s="21"/>
      <c r="BK107" s="21"/>
      <c r="BL107" s="24"/>
      <c r="BO107" s="21"/>
      <c r="BS107" s="21"/>
      <c r="BT107" s="24"/>
      <c r="BW107" s="21"/>
      <c r="CA107" s="21"/>
      <c r="CB107" s="24"/>
      <c r="CE107" s="21"/>
      <c r="CI107" s="21"/>
      <c r="CJ107" s="24"/>
      <c r="CM107" s="21"/>
    </row>
    <row r="108" spans="16:91" x14ac:dyDescent="0.25">
      <c r="P108" s="24"/>
      <c r="X108" s="24"/>
      <c r="AF108" s="24"/>
      <c r="AN108" s="24"/>
      <c r="AU108" s="21"/>
      <c r="AV108" s="24"/>
      <c r="AY108" s="21"/>
      <c r="BC108" s="21"/>
      <c r="BD108" s="24"/>
      <c r="BG108" s="21"/>
      <c r="BK108" s="21"/>
      <c r="BL108" s="24"/>
      <c r="BO108" s="21"/>
      <c r="BS108" s="21"/>
      <c r="BT108" s="24"/>
      <c r="BW108" s="21"/>
      <c r="CA108" s="21"/>
      <c r="CB108" s="24"/>
      <c r="CE108" s="21"/>
      <c r="CI108" s="21"/>
      <c r="CJ108" s="24"/>
      <c r="CM108" s="21"/>
    </row>
    <row r="109" spans="16:91" x14ac:dyDescent="0.25">
      <c r="P109" s="24"/>
      <c r="X109" s="24"/>
      <c r="AF109" s="24"/>
      <c r="AN109" s="24"/>
      <c r="AU109" s="21"/>
      <c r="AV109" s="24"/>
      <c r="AY109" s="21"/>
      <c r="BC109" s="21"/>
      <c r="BD109" s="24"/>
      <c r="BG109" s="21"/>
      <c r="BK109" s="21"/>
      <c r="BL109" s="24"/>
      <c r="BO109" s="21"/>
      <c r="BS109" s="21"/>
      <c r="BT109" s="24"/>
      <c r="BW109" s="21"/>
      <c r="CA109" s="21"/>
      <c r="CB109" s="24"/>
      <c r="CE109" s="21"/>
      <c r="CI109" s="21"/>
      <c r="CJ109" s="24"/>
      <c r="CM109" s="21"/>
    </row>
    <row r="110" spans="16:91" x14ac:dyDescent="0.25">
      <c r="P110" s="24"/>
      <c r="X110" s="24"/>
      <c r="AF110" s="24"/>
      <c r="AN110" s="24"/>
      <c r="AU110" s="21"/>
      <c r="AV110" s="24"/>
      <c r="AY110" s="21"/>
      <c r="BC110" s="21"/>
      <c r="BD110" s="24"/>
      <c r="BG110" s="21"/>
      <c r="BK110" s="21"/>
      <c r="BL110" s="24"/>
      <c r="BO110" s="21"/>
      <c r="BS110" s="21"/>
      <c r="BT110" s="24"/>
      <c r="BW110" s="21"/>
      <c r="CA110" s="21"/>
      <c r="CB110" s="24"/>
      <c r="CE110" s="21"/>
      <c r="CI110" s="21"/>
      <c r="CJ110" s="24"/>
      <c r="CM110" s="21"/>
    </row>
    <row r="111" spans="16:91" x14ac:dyDescent="0.25">
      <c r="P111" s="24"/>
      <c r="X111" s="24"/>
      <c r="AF111" s="24"/>
      <c r="AN111" s="24"/>
      <c r="AU111" s="21"/>
      <c r="AV111" s="24"/>
      <c r="AY111" s="21"/>
      <c r="BC111" s="21"/>
      <c r="BD111" s="24"/>
      <c r="BG111" s="21"/>
      <c r="BK111" s="21"/>
      <c r="BL111" s="24"/>
      <c r="BO111" s="21"/>
      <c r="BS111" s="21"/>
      <c r="BT111" s="24"/>
      <c r="BW111" s="21"/>
      <c r="CA111" s="21"/>
      <c r="CB111" s="24"/>
      <c r="CE111" s="21"/>
      <c r="CI111" s="21"/>
      <c r="CJ111" s="24"/>
      <c r="CM111" s="21"/>
    </row>
    <row r="112" spans="16:91" x14ac:dyDescent="0.25">
      <c r="P112" s="26"/>
      <c r="X112" s="26"/>
      <c r="AF112" s="26"/>
      <c r="AN112" s="26"/>
      <c r="AU112" s="21"/>
      <c r="AV112" s="26"/>
      <c r="AY112" s="21"/>
      <c r="BC112" s="21"/>
      <c r="BD112" s="26"/>
      <c r="BG112" s="21"/>
      <c r="BK112" s="21"/>
      <c r="BL112" s="26"/>
      <c r="BO112" s="21"/>
      <c r="BS112" s="21"/>
      <c r="BT112" s="26"/>
      <c r="BW112" s="21"/>
      <c r="CA112" s="21"/>
      <c r="CB112" s="26"/>
      <c r="CE112" s="21"/>
      <c r="CI112" s="21"/>
      <c r="CJ112" s="26"/>
      <c r="CM112" s="21"/>
    </row>
    <row r="113" spans="16:91" x14ac:dyDescent="0.25">
      <c r="P113" s="24"/>
      <c r="X113" s="24"/>
      <c r="AF113" s="24"/>
      <c r="AN113" s="24"/>
      <c r="AU113" s="21"/>
      <c r="AV113" s="24"/>
      <c r="AY113" s="21"/>
      <c r="BC113" s="21"/>
      <c r="BD113" s="24"/>
      <c r="BG113" s="21"/>
      <c r="BK113" s="21"/>
      <c r="BL113" s="24"/>
      <c r="BO113" s="21"/>
      <c r="BS113" s="21"/>
      <c r="BT113" s="24"/>
      <c r="BW113" s="21"/>
      <c r="CA113" s="21"/>
      <c r="CB113" s="24"/>
      <c r="CE113" s="21"/>
      <c r="CI113" s="21"/>
      <c r="CJ113" s="24"/>
      <c r="CM113" s="21"/>
    </row>
    <row r="114" spans="16:91" x14ac:dyDescent="0.25">
      <c r="P114" s="24"/>
      <c r="X114" s="24"/>
      <c r="AF114" s="24"/>
      <c r="AN114" s="24"/>
      <c r="AU114" s="21"/>
      <c r="AV114" s="24"/>
      <c r="AY114" s="21"/>
      <c r="BC114" s="21"/>
      <c r="BD114" s="24"/>
      <c r="BG114" s="21"/>
      <c r="BK114" s="21"/>
      <c r="BL114" s="24"/>
      <c r="BO114" s="21"/>
      <c r="BS114" s="21"/>
      <c r="BT114" s="24"/>
      <c r="BW114" s="21"/>
      <c r="CA114" s="21"/>
      <c r="CB114" s="24"/>
      <c r="CE114" s="21"/>
      <c r="CI114" s="21"/>
      <c r="CJ114" s="24"/>
      <c r="CM114" s="21"/>
    </row>
    <row r="115" spans="16:91" x14ac:dyDescent="0.25">
      <c r="P115" s="24"/>
      <c r="X115" s="24"/>
      <c r="AF115" s="24"/>
      <c r="AN115" s="24"/>
      <c r="AU115" s="21"/>
      <c r="AV115" s="24"/>
      <c r="AY115" s="21"/>
      <c r="BC115" s="21"/>
      <c r="BD115" s="24"/>
      <c r="BG115" s="21"/>
      <c r="BK115" s="21"/>
      <c r="BL115" s="24"/>
      <c r="BO115" s="21"/>
      <c r="BS115" s="21"/>
      <c r="BT115" s="24"/>
      <c r="BW115" s="21"/>
      <c r="CA115" s="21"/>
      <c r="CB115" s="24"/>
      <c r="CE115" s="21"/>
      <c r="CI115" s="21"/>
      <c r="CJ115" s="24"/>
      <c r="CM115" s="21"/>
    </row>
    <row r="116" spans="16:91" x14ac:dyDescent="0.25">
      <c r="P116" s="26"/>
      <c r="X116" s="26"/>
      <c r="AF116" s="26"/>
      <c r="AN116" s="26"/>
      <c r="AU116" s="21"/>
      <c r="AV116" s="26"/>
      <c r="AY116" s="21"/>
      <c r="BC116" s="21"/>
      <c r="BD116" s="26"/>
      <c r="BG116" s="21"/>
      <c r="BK116" s="21"/>
      <c r="BL116" s="26"/>
      <c r="BO116" s="21"/>
      <c r="BS116" s="21"/>
      <c r="BT116" s="26"/>
      <c r="BW116" s="21"/>
      <c r="CA116" s="21"/>
      <c r="CB116" s="26"/>
      <c r="CE116" s="21"/>
      <c r="CI116" s="21"/>
      <c r="CJ116" s="26"/>
      <c r="CM116" s="21"/>
    </row>
    <row r="117" spans="16:91" x14ac:dyDescent="0.25">
      <c r="P117" s="25"/>
      <c r="X117" s="25"/>
      <c r="AF117" s="25"/>
      <c r="AN117" s="25"/>
      <c r="AU117" s="21"/>
      <c r="AV117" s="25"/>
      <c r="AY117" s="21"/>
      <c r="BC117" s="21"/>
      <c r="BD117" s="25"/>
      <c r="BG117" s="21"/>
      <c r="BK117" s="21"/>
      <c r="BL117" s="25"/>
      <c r="BO117" s="21"/>
      <c r="BS117" s="21"/>
      <c r="BT117" s="25"/>
      <c r="BW117" s="21"/>
      <c r="CA117" s="21"/>
      <c r="CB117" s="25"/>
      <c r="CE117" s="21"/>
      <c r="CI117" s="21"/>
      <c r="CJ117" s="25"/>
      <c r="CM117" s="21"/>
    </row>
    <row r="118" spans="16:91" x14ac:dyDescent="0.25">
      <c r="P118" s="24"/>
      <c r="X118" s="24"/>
      <c r="AF118" s="24"/>
      <c r="AN118" s="24"/>
      <c r="AU118" s="21"/>
      <c r="AV118" s="24"/>
      <c r="AY118" s="21"/>
      <c r="BC118" s="21"/>
      <c r="BD118" s="24"/>
      <c r="BG118" s="21"/>
      <c r="BK118" s="21"/>
      <c r="BL118" s="24"/>
      <c r="BO118" s="21"/>
      <c r="BS118" s="21"/>
      <c r="BT118" s="24"/>
      <c r="BW118" s="21"/>
      <c r="CA118" s="21"/>
      <c r="CB118" s="24"/>
      <c r="CE118" s="21"/>
      <c r="CI118" s="21"/>
      <c r="CJ118" s="24"/>
      <c r="CM118" s="21"/>
    </row>
    <row r="119" spans="16:91" x14ac:dyDescent="0.25">
      <c r="P119" s="24"/>
      <c r="X119" s="24"/>
      <c r="AF119" s="24"/>
      <c r="AN119" s="24"/>
      <c r="AU119" s="21"/>
      <c r="AV119" s="24"/>
      <c r="AY119" s="21"/>
      <c r="BC119" s="21"/>
      <c r="BD119" s="24"/>
      <c r="BG119" s="21"/>
      <c r="BK119" s="21"/>
      <c r="BL119" s="24"/>
      <c r="BO119" s="21"/>
      <c r="BS119" s="21"/>
      <c r="BT119" s="24"/>
      <c r="BW119" s="21"/>
      <c r="CA119" s="21"/>
      <c r="CB119" s="24"/>
      <c r="CE119" s="21"/>
      <c r="CI119" s="21"/>
      <c r="CJ119" s="24"/>
      <c r="CM119" s="21"/>
    </row>
    <row r="120" spans="16:91" x14ac:dyDescent="0.25">
      <c r="P120" s="24"/>
      <c r="X120" s="24"/>
      <c r="AF120" s="24"/>
      <c r="AN120" s="24"/>
      <c r="AU120" s="21"/>
      <c r="AV120" s="24"/>
      <c r="AY120" s="21"/>
      <c r="BC120" s="21"/>
      <c r="BD120" s="24"/>
      <c r="BG120" s="21"/>
      <c r="BK120" s="21"/>
      <c r="BL120" s="24"/>
      <c r="BO120" s="21"/>
      <c r="BS120" s="21"/>
      <c r="BT120" s="24"/>
      <c r="BW120" s="21"/>
      <c r="CA120" s="21"/>
      <c r="CB120" s="24"/>
      <c r="CE120" s="21"/>
      <c r="CI120" s="21"/>
      <c r="CJ120" s="24"/>
      <c r="CM120" s="21"/>
    </row>
    <row r="121" spans="16:91" x14ac:dyDescent="0.25">
      <c r="P121" s="24"/>
      <c r="X121" s="24"/>
      <c r="AF121" s="24"/>
      <c r="AN121" s="24"/>
      <c r="AU121" s="21"/>
      <c r="AV121" s="24"/>
      <c r="AY121" s="21"/>
      <c r="BC121" s="21"/>
      <c r="BD121" s="24"/>
      <c r="BG121" s="21"/>
      <c r="BK121" s="21"/>
      <c r="BL121" s="24"/>
      <c r="BO121" s="21"/>
      <c r="BS121" s="21"/>
      <c r="BT121" s="24"/>
      <c r="BW121" s="21"/>
      <c r="CA121" s="21"/>
      <c r="CB121" s="24"/>
      <c r="CE121" s="21"/>
      <c r="CI121" s="21"/>
      <c r="CJ121" s="24"/>
      <c r="CM121" s="21"/>
    </row>
    <row r="122" spans="16:91" x14ac:dyDescent="0.25">
      <c r="P122" s="24"/>
      <c r="X122" s="24"/>
      <c r="AF122" s="24"/>
      <c r="AN122" s="24"/>
      <c r="AU122" s="21"/>
      <c r="AV122" s="24"/>
      <c r="AY122" s="21"/>
      <c r="BC122" s="21"/>
      <c r="BD122" s="24"/>
      <c r="BG122" s="21"/>
      <c r="BK122" s="21"/>
      <c r="BL122" s="24"/>
      <c r="BO122" s="21"/>
      <c r="BS122" s="21"/>
      <c r="BT122" s="24"/>
      <c r="BW122" s="21"/>
      <c r="CA122" s="21"/>
      <c r="CB122" s="24"/>
      <c r="CE122" s="21"/>
      <c r="CI122" s="21"/>
      <c r="CJ122" s="24"/>
      <c r="CM122" s="21"/>
    </row>
    <row r="123" spans="16:91" x14ac:dyDescent="0.25">
      <c r="P123" s="24"/>
      <c r="X123" s="24"/>
      <c r="AF123" s="24"/>
      <c r="AN123" s="24"/>
      <c r="AU123" s="21"/>
      <c r="AV123" s="24"/>
      <c r="AY123" s="21"/>
      <c r="BC123" s="21"/>
      <c r="BD123" s="24"/>
      <c r="BG123" s="21"/>
      <c r="BK123" s="21"/>
      <c r="BL123" s="24"/>
      <c r="BO123" s="21"/>
      <c r="BS123" s="21"/>
      <c r="BT123" s="24"/>
      <c r="BW123" s="21"/>
      <c r="CA123" s="21"/>
      <c r="CB123" s="24"/>
      <c r="CE123" s="21"/>
      <c r="CI123" s="21"/>
      <c r="CJ123" s="24"/>
      <c r="CM123" s="21"/>
    </row>
    <row r="124" spans="16:91" x14ac:dyDescent="0.25">
      <c r="P124" s="24"/>
      <c r="X124" s="24"/>
      <c r="AF124" s="24"/>
      <c r="AN124" s="24"/>
      <c r="AU124" s="21"/>
      <c r="AV124" s="24"/>
      <c r="AY124" s="21"/>
      <c r="BC124" s="21"/>
      <c r="BD124" s="24"/>
      <c r="BG124" s="21"/>
      <c r="BK124" s="21"/>
      <c r="BL124" s="24"/>
      <c r="BO124" s="21"/>
      <c r="BS124" s="21"/>
      <c r="BT124" s="24"/>
      <c r="BW124" s="21"/>
      <c r="CA124" s="21"/>
      <c r="CB124" s="24"/>
      <c r="CE124" s="21"/>
      <c r="CI124" s="21"/>
      <c r="CJ124" s="24"/>
      <c r="CM124" s="21"/>
    </row>
    <row r="125" spans="16:91" x14ac:dyDescent="0.25">
      <c r="P125" s="24"/>
      <c r="X125" s="24"/>
      <c r="AF125" s="24"/>
      <c r="AN125" s="24"/>
      <c r="AU125" s="21"/>
      <c r="AV125" s="24"/>
      <c r="AY125" s="21"/>
      <c r="BC125" s="21"/>
      <c r="BD125" s="24"/>
      <c r="BG125" s="21"/>
      <c r="BK125" s="21"/>
      <c r="BL125" s="24"/>
      <c r="BO125" s="21"/>
      <c r="BS125" s="21"/>
      <c r="BT125" s="24"/>
      <c r="BW125" s="21"/>
      <c r="CA125" s="21"/>
      <c r="CB125" s="24"/>
      <c r="CE125" s="21"/>
      <c r="CI125" s="21"/>
      <c r="CJ125" s="24"/>
      <c r="CM125" s="21"/>
    </row>
    <row r="126" spans="16:91" x14ac:dyDescent="0.25">
      <c r="P126" s="24"/>
      <c r="X126" s="24"/>
      <c r="AF126" s="24"/>
      <c r="AN126" s="24"/>
      <c r="AU126" s="21"/>
      <c r="AV126" s="24"/>
      <c r="AY126" s="21"/>
      <c r="BC126" s="21"/>
      <c r="BD126" s="24"/>
      <c r="BG126" s="21"/>
      <c r="BK126" s="21"/>
      <c r="BL126" s="24"/>
      <c r="BO126" s="21"/>
      <c r="BS126" s="21"/>
      <c r="BT126" s="24"/>
      <c r="BW126" s="21"/>
      <c r="CA126" s="21"/>
      <c r="CB126" s="24"/>
      <c r="CE126" s="21"/>
      <c r="CI126" s="21"/>
      <c r="CJ126" s="24"/>
      <c r="CM126" s="21"/>
    </row>
    <row r="127" spans="16:91" x14ac:dyDescent="0.25">
      <c r="P127" s="29"/>
      <c r="X127" s="29"/>
      <c r="AF127" s="29"/>
      <c r="AN127" s="29"/>
      <c r="AU127" s="21"/>
      <c r="AV127" s="29"/>
      <c r="AY127" s="21"/>
      <c r="BC127" s="21"/>
      <c r="BD127" s="29"/>
      <c r="BG127" s="21"/>
      <c r="BK127" s="21"/>
      <c r="BL127" s="29"/>
      <c r="BO127" s="21"/>
      <c r="BS127" s="21"/>
      <c r="BT127" s="29"/>
      <c r="BW127" s="21"/>
      <c r="CA127" s="21"/>
      <c r="CB127" s="29"/>
      <c r="CE127" s="21"/>
      <c r="CI127" s="21"/>
      <c r="CJ127" s="29"/>
      <c r="CM127" s="21" t="str">
        <f>IFERROR(VLOOKUP(ROWS($CJ$9:CJ127),$CI$9:$CJ$158,2,0),"")</f>
        <v/>
      </c>
    </row>
    <row r="128" spans="16:91" x14ac:dyDescent="0.25">
      <c r="P128" s="30"/>
      <c r="X128" s="30"/>
      <c r="AF128" s="30"/>
      <c r="AN128" s="30"/>
      <c r="AU128" s="21"/>
      <c r="AV128" s="30"/>
      <c r="AY128" s="21"/>
      <c r="BC128" s="21"/>
      <c r="BD128" s="30"/>
      <c r="BG128" s="21"/>
      <c r="BK128" s="21"/>
      <c r="BL128" s="30"/>
      <c r="BO128" s="21"/>
      <c r="BS128" s="21"/>
      <c r="BT128" s="30"/>
      <c r="BW128" s="21"/>
      <c r="CA128" s="21"/>
      <c r="CB128" s="30"/>
      <c r="CE128" s="21"/>
      <c r="CI128" s="21"/>
      <c r="CJ128" s="30"/>
      <c r="CM128" s="21" t="str">
        <f>IFERROR(VLOOKUP(ROWS($CJ$9:CJ128),$CI$9:$CJ$158,2,0),"")</f>
        <v/>
      </c>
    </row>
    <row r="129" spans="16:91" x14ac:dyDescent="0.25">
      <c r="P129" s="30"/>
      <c r="X129" s="30"/>
      <c r="AF129" s="30"/>
      <c r="AN129" s="30"/>
      <c r="AU129" s="21"/>
      <c r="AV129" s="30"/>
      <c r="AY129" s="21"/>
      <c r="BC129" s="21"/>
      <c r="BD129" s="30"/>
      <c r="BG129" s="21"/>
      <c r="BK129" s="21"/>
      <c r="BL129" s="30"/>
      <c r="BO129" s="21"/>
      <c r="BS129" s="21"/>
      <c r="BT129" s="30"/>
      <c r="BW129" s="21"/>
      <c r="CA129" s="21"/>
      <c r="CB129" s="30"/>
      <c r="CE129" s="21"/>
      <c r="CI129" s="21"/>
      <c r="CJ129" s="30"/>
      <c r="CM129" s="21" t="str">
        <f>IFERROR(VLOOKUP(ROWS($CJ$9:CJ129),$CI$9:$CJ$158,2,0),"")</f>
        <v/>
      </c>
    </row>
    <row r="130" spans="16:91" x14ac:dyDescent="0.25">
      <c r="P130" s="30"/>
      <c r="X130" s="30"/>
      <c r="AF130" s="30"/>
      <c r="AN130" s="30"/>
      <c r="AU130" s="21"/>
      <c r="AV130" s="30"/>
      <c r="AY130" s="21"/>
      <c r="BC130" s="21"/>
      <c r="BD130" s="30"/>
      <c r="BG130" s="21"/>
      <c r="BK130" s="21"/>
      <c r="BL130" s="30"/>
      <c r="BO130" s="21"/>
      <c r="BS130" s="21"/>
      <c r="BT130" s="30"/>
      <c r="BW130" s="21"/>
      <c r="CA130" s="21"/>
      <c r="CB130" s="30"/>
      <c r="CE130" s="21"/>
      <c r="CI130" s="21"/>
      <c r="CJ130" s="30"/>
      <c r="CM130" s="21" t="str">
        <f>IFERROR(VLOOKUP(ROWS($CJ$9:CJ130),$CI$9:$CJ$158,2,0),"")</f>
        <v/>
      </c>
    </row>
    <row r="131" spans="16:91" x14ac:dyDescent="0.25">
      <c r="P131" s="30"/>
      <c r="X131" s="30"/>
      <c r="AF131" s="30"/>
      <c r="AN131" s="30"/>
      <c r="AU131" s="21"/>
      <c r="AV131" s="30"/>
      <c r="AY131" s="21"/>
      <c r="BC131" s="21"/>
      <c r="BD131" s="30"/>
      <c r="BG131" s="21"/>
      <c r="BK131" s="21"/>
      <c r="BL131" s="30"/>
      <c r="BO131" s="21"/>
      <c r="BS131" s="21"/>
      <c r="BT131" s="30"/>
      <c r="BW131" s="21"/>
      <c r="CA131" s="21"/>
      <c r="CB131" s="30"/>
      <c r="CE131" s="21"/>
      <c r="CI131" s="21"/>
      <c r="CJ131" s="30"/>
      <c r="CM131" s="21" t="str">
        <f>IFERROR(VLOOKUP(ROWS($CJ$9:CJ131),$CI$9:$CJ$158,2,0),"")</f>
        <v/>
      </c>
    </row>
    <row r="132" spans="16:91" x14ac:dyDescent="0.25">
      <c r="P132" s="30"/>
      <c r="X132" s="30"/>
      <c r="AF132" s="30"/>
      <c r="AN132" s="30"/>
      <c r="AU132" s="21"/>
      <c r="AV132" s="30"/>
      <c r="AY132" s="21"/>
      <c r="BC132" s="21"/>
      <c r="BD132" s="30"/>
      <c r="BG132" s="21"/>
      <c r="BK132" s="21"/>
      <c r="BL132" s="30"/>
      <c r="BO132" s="21"/>
      <c r="BS132" s="21"/>
      <c r="BT132" s="30"/>
      <c r="BW132" s="21"/>
      <c r="CA132" s="21"/>
      <c r="CB132" s="30"/>
      <c r="CE132" s="21"/>
      <c r="CI132" s="21"/>
      <c r="CJ132" s="30"/>
      <c r="CM132" s="21" t="str">
        <f>IFERROR(VLOOKUP(ROWS($CJ$9:CJ132),$CI$9:$CJ$158,2,0),"")</f>
        <v/>
      </c>
    </row>
    <row r="133" spans="16:91" x14ac:dyDescent="0.25">
      <c r="P133" s="30"/>
      <c r="X133" s="30"/>
      <c r="AF133" s="30"/>
      <c r="AN133" s="30"/>
      <c r="AU133" s="21"/>
      <c r="AV133" s="30"/>
      <c r="AY133" s="21"/>
      <c r="BC133" s="21"/>
      <c r="BD133" s="30"/>
      <c r="BG133" s="21"/>
      <c r="BK133" s="21"/>
      <c r="BL133" s="30"/>
      <c r="BO133" s="21"/>
      <c r="BS133" s="21"/>
      <c r="BT133" s="30"/>
      <c r="BW133" s="21"/>
      <c r="CA133" s="21"/>
      <c r="CB133" s="30"/>
      <c r="CE133" s="21"/>
      <c r="CI133" s="21"/>
      <c r="CJ133" s="30"/>
      <c r="CM133" s="21" t="str">
        <f>IFERROR(VLOOKUP(ROWS($CJ$9:CJ133),$CI$9:$CJ$158,2,0),"")</f>
        <v/>
      </c>
    </row>
    <row r="134" spans="16:91" x14ac:dyDescent="0.25">
      <c r="P134" s="30"/>
      <c r="X134" s="30"/>
      <c r="AF134" s="30"/>
      <c r="AN134" s="30"/>
      <c r="AU134" s="21"/>
      <c r="AV134" s="30"/>
      <c r="AY134" s="21"/>
      <c r="BC134" s="21"/>
      <c r="BD134" s="30"/>
      <c r="BG134" s="21"/>
      <c r="BK134" s="21"/>
      <c r="BL134" s="30"/>
      <c r="BO134" s="21"/>
      <c r="BS134" s="21"/>
      <c r="BT134" s="30"/>
      <c r="BW134" s="21"/>
      <c r="CA134" s="21"/>
      <c r="CB134" s="30"/>
      <c r="CE134" s="21"/>
      <c r="CI134" s="21"/>
      <c r="CJ134" s="30"/>
      <c r="CM134" s="21" t="str">
        <f>IFERROR(VLOOKUP(ROWS($CJ$9:CJ134),$CI$9:$CJ$158,2,0),"")</f>
        <v/>
      </c>
    </row>
    <row r="135" spans="16:91" x14ac:dyDescent="0.25">
      <c r="P135" s="31"/>
      <c r="X135" s="31"/>
      <c r="AF135" s="31"/>
      <c r="AN135" s="31"/>
      <c r="AU135" s="21"/>
      <c r="AV135" s="31"/>
      <c r="AY135" s="21"/>
      <c r="BC135" s="21"/>
      <c r="BD135" s="31"/>
      <c r="BG135" s="21"/>
      <c r="BK135" s="21"/>
      <c r="BL135" s="31"/>
      <c r="BO135" s="21"/>
      <c r="BS135" s="21"/>
      <c r="BT135" s="31"/>
      <c r="BW135" s="21"/>
      <c r="CA135" s="21"/>
      <c r="CB135" s="31"/>
      <c r="CE135" s="21"/>
      <c r="CI135" s="21"/>
      <c r="CJ135" s="31"/>
      <c r="CM135" s="21" t="str">
        <f>IFERROR(VLOOKUP(ROWS($CJ$9:CJ135),$CI$9:$CJ$158,2,0),"")</f>
        <v/>
      </c>
    </row>
    <row r="136" spans="16:91" x14ac:dyDescent="0.25">
      <c r="P136" s="32"/>
      <c r="X136" s="32"/>
      <c r="AF136" s="32"/>
      <c r="AN136" s="32"/>
      <c r="AU136" s="21"/>
      <c r="AV136" s="32"/>
      <c r="AY136" s="21"/>
      <c r="BC136" s="21"/>
      <c r="BD136" s="32"/>
      <c r="BG136" s="21"/>
      <c r="BK136" s="21"/>
      <c r="BL136" s="32"/>
      <c r="BO136" s="21"/>
      <c r="BS136" s="21"/>
      <c r="BT136" s="32"/>
      <c r="BW136" s="21"/>
      <c r="CA136" s="21"/>
      <c r="CB136" s="32"/>
      <c r="CE136" s="21"/>
      <c r="CI136" s="21"/>
      <c r="CJ136" s="32"/>
      <c r="CM136" s="21" t="str">
        <f>IFERROR(VLOOKUP(ROWS($CJ$9:CJ136),$CI$9:$CJ$158,2,0),"")</f>
        <v/>
      </c>
    </row>
    <row r="137" spans="16:91" x14ac:dyDescent="0.25">
      <c r="P137" s="31"/>
      <c r="X137" s="31"/>
      <c r="AF137" s="31"/>
      <c r="AN137" s="31"/>
      <c r="AU137" s="21"/>
      <c r="AV137" s="31"/>
      <c r="AY137" s="21"/>
      <c r="BC137" s="21"/>
      <c r="BD137" s="31"/>
      <c r="BG137" s="21"/>
      <c r="BK137" s="21"/>
      <c r="BL137" s="31"/>
      <c r="BO137" s="21"/>
      <c r="BS137" s="21"/>
      <c r="BT137" s="31"/>
      <c r="BW137" s="21"/>
      <c r="CA137" s="21"/>
      <c r="CB137" s="31"/>
      <c r="CE137" s="21"/>
      <c r="CI137" s="21"/>
      <c r="CJ137" s="31"/>
      <c r="CM137" s="21" t="str">
        <f>IFERROR(VLOOKUP(ROWS($CJ$9:CJ137),$CI$9:$CJ$158,2,0),"")</f>
        <v/>
      </c>
    </row>
    <row r="138" spans="16:91" x14ac:dyDescent="0.25">
      <c r="P138" s="31"/>
      <c r="X138" s="31"/>
      <c r="AF138" s="31"/>
      <c r="AN138" s="31"/>
      <c r="AU138" s="21"/>
      <c r="AV138" s="31"/>
      <c r="AY138" s="21"/>
      <c r="BC138" s="21"/>
      <c r="BD138" s="31"/>
      <c r="BG138" s="21"/>
      <c r="BK138" s="21"/>
      <c r="BL138" s="31"/>
      <c r="BO138" s="21"/>
      <c r="BS138" s="21"/>
      <c r="BT138" s="31"/>
      <c r="BW138" s="21"/>
      <c r="CA138" s="21"/>
      <c r="CB138" s="31"/>
      <c r="CE138" s="21"/>
      <c r="CI138" s="21"/>
      <c r="CJ138" s="31"/>
      <c r="CM138" s="21" t="str">
        <f>IFERROR(VLOOKUP(ROWS($CJ$9:CJ138),$CI$9:$CJ$158,2,0),"")</f>
        <v/>
      </c>
    </row>
    <row r="139" spans="16:91" x14ac:dyDescent="0.25">
      <c r="P139" s="30"/>
      <c r="X139" s="30"/>
      <c r="AF139" s="30"/>
      <c r="AN139" s="30"/>
      <c r="AU139" s="21"/>
      <c r="AV139" s="30"/>
      <c r="AY139" s="21"/>
      <c r="BC139" s="21"/>
      <c r="BD139" s="30"/>
      <c r="BG139" s="21"/>
      <c r="BK139" s="21"/>
      <c r="BL139" s="30"/>
      <c r="BO139" s="21"/>
      <c r="BS139" s="21"/>
      <c r="BT139" s="30"/>
      <c r="BW139" s="21"/>
      <c r="CA139" s="21"/>
      <c r="CB139" s="30"/>
      <c r="CE139" s="21"/>
      <c r="CI139" s="21"/>
      <c r="CJ139" s="30"/>
      <c r="CM139" s="21" t="str">
        <f>IFERROR(VLOOKUP(ROWS($CJ$9:CJ139),$CI$9:$CJ$158,2,0),"")</f>
        <v/>
      </c>
    </row>
    <row r="140" spans="16:91" x14ac:dyDescent="0.25">
      <c r="P140" s="30"/>
      <c r="X140" s="30"/>
      <c r="AF140" s="30"/>
      <c r="AN140" s="30"/>
      <c r="AU140" s="21"/>
      <c r="AV140" s="30"/>
      <c r="AY140" s="21"/>
      <c r="BC140" s="21"/>
      <c r="BD140" s="30"/>
      <c r="BG140" s="21"/>
      <c r="BK140" s="21"/>
      <c r="BL140" s="30"/>
      <c r="BO140" s="21"/>
      <c r="BS140" s="21"/>
      <c r="BT140" s="30"/>
      <c r="BW140" s="21"/>
      <c r="CA140" s="21"/>
      <c r="CB140" s="30"/>
      <c r="CE140" s="21"/>
      <c r="CI140" s="21"/>
      <c r="CJ140" s="30"/>
      <c r="CM140" s="21" t="str">
        <f>IFERROR(VLOOKUP(ROWS($CJ$9:CJ140),$CI$9:$CJ$158,2,0),"")</f>
        <v/>
      </c>
    </row>
    <row r="141" spans="16:91" x14ac:dyDescent="0.25">
      <c r="P141" s="30"/>
      <c r="X141" s="30"/>
      <c r="AF141" s="30"/>
      <c r="AN141" s="30"/>
      <c r="AU141" s="21"/>
      <c r="AV141" s="30"/>
      <c r="AY141" s="21"/>
      <c r="BC141" s="21"/>
      <c r="BD141" s="30"/>
      <c r="BG141" s="21"/>
      <c r="BK141" s="21"/>
      <c r="BL141" s="30"/>
      <c r="BO141" s="21"/>
      <c r="BS141" s="21"/>
      <c r="BT141" s="30"/>
      <c r="BW141" s="21"/>
      <c r="CA141" s="21"/>
      <c r="CB141" s="30"/>
      <c r="CE141" s="21"/>
      <c r="CI141" s="21"/>
      <c r="CJ141" s="30"/>
      <c r="CM141" s="21" t="str">
        <f>IFERROR(VLOOKUP(ROWS($CJ$9:CJ141),$CI$9:$CJ$158,2,0),"")</f>
        <v/>
      </c>
    </row>
    <row r="142" spans="16:91" x14ac:dyDescent="0.25">
      <c r="P142" s="33"/>
      <c r="X142" s="33"/>
      <c r="AF142" s="33"/>
      <c r="AN142" s="33"/>
      <c r="AU142" s="21"/>
      <c r="AV142" s="33"/>
      <c r="AY142" s="21"/>
      <c r="BC142" s="21"/>
      <c r="BD142" s="33"/>
      <c r="BG142" s="21"/>
      <c r="BK142" s="21"/>
      <c r="BL142" s="33"/>
      <c r="BO142" s="21"/>
      <c r="BS142" s="21"/>
      <c r="BT142" s="33"/>
      <c r="BW142" s="21"/>
      <c r="CA142" s="21"/>
      <c r="CB142" s="33"/>
      <c r="CE142" s="21"/>
      <c r="CI142" s="21"/>
      <c r="CJ142" s="33"/>
      <c r="CM142" s="21" t="str">
        <f>IFERROR(VLOOKUP(ROWS($CJ$9:CJ142),$CI$9:$CJ$158,2,0),"")</f>
        <v/>
      </c>
    </row>
    <row r="143" spans="16:91" x14ac:dyDescent="0.25">
      <c r="P143" s="30"/>
      <c r="X143" s="30"/>
      <c r="AF143" s="30"/>
      <c r="AN143" s="30"/>
      <c r="AU143" s="21"/>
      <c r="AV143" s="30"/>
      <c r="AY143" s="21"/>
      <c r="BC143" s="21"/>
      <c r="BD143" s="30"/>
      <c r="BG143" s="21"/>
      <c r="BK143" s="21"/>
      <c r="BL143" s="30"/>
      <c r="BO143" s="21"/>
      <c r="BS143" s="21"/>
      <c r="BT143" s="30"/>
      <c r="BW143" s="21"/>
      <c r="CA143" s="21"/>
      <c r="CB143" s="30"/>
      <c r="CE143" s="21"/>
      <c r="CI143" s="21"/>
      <c r="CJ143" s="30"/>
      <c r="CM143" s="21" t="str">
        <f>IFERROR(VLOOKUP(ROWS($CJ$9:CJ143),$CI$9:$CJ$158,2,0),"")</f>
        <v/>
      </c>
    </row>
    <row r="144" spans="16:91" x14ac:dyDescent="0.25">
      <c r="P144" s="30"/>
      <c r="X144" s="30"/>
      <c r="AF144" s="30"/>
      <c r="AN144" s="30"/>
      <c r="AU144" s="21"/>
      <c r="AV144" s="30"/>
      <c r="AY144" s="21"/>
      <c r="BC144" s="21"/>
      <c r="BD144" s="30"/>
      <c r="BG144" s="21"/>
      <c r="BK144" s="21"/>
      <c r="BL144" s="30"/>
      <c r="BO144" s="21"/>
      <c r="BS144" s="21"/>
      <c r="BT144" s="30"/>
      <c r="BW144" s="21"/>
      <c r="CA144" s="21"/>
      <c r="CB144" s="30"/>
      <c r="CE144" s="21"/>
      <c r="CI144" s="21"/>
      <c r="CJ144" s="30"/>
      <c r="CM144" s="21" t="str">
        <f>IFERROR(VLOOKUP(ROWS($CJ$9:CJ144),$CI$9:$CJ$158,2,0),"")</f>
        <v/>
      </c>
    </row>
    <row r="145" spans="16:91" x14ac:dyDescent="0.25">
      <c r="P145" s="30"/>
      <c r="X145" s="30"/>
      <c r="AF145" s="30"/>
      <c r="AN145" s="30"/>
      <c r="AU145" s="21"/>
      <c r="AV145" s="30"/>
      <c r="AY145" s="21"/>
      <c r="BC145" s="21"/>
      <c r="BD145" s="30"/>
      <c r="BG145" s="21"/>
      <c r="BK145" s="21"/>
      <c r="BL145" s="30"/>
      <c r="BO145" s="21"/>
      <c r="BS145" s="21"/>
      <c r="BT145" s="30"/>
      <c r="BW145" s="21"/>
      <c r="CA145" s="21"/>
      <c r="CB145" s="30"/>
      <c r="CE145" s="21"/>
      <c r="CI145" s="21"/>
      <c r="CJ145" s="30"/>
      <c r="CM145" s="21" t="str">
        <f>IFERROR(VLOOKUP(ROWS($CJ$9:CJ145),$CI$9:$CJ$158,2,0),"")</f>
        <v/>
      </c>
    </row>
    <row r="146" spans="16:91" x14ac:dyDescent="0.25">
      <c r="P146" s="34"/>
      <c r="X146" s="34"/>
      <c r="AF146" s="34"/>
      <c r="AN146" s="34"/>
      <c r="AU146" s="21"/>
      <c r="AV146" s="34"/>
      <c r="AY146" s="21"/>
      <c r="BC146" s="21"/>
      <c r="BD146" s="34"/>
      <c r="BG146" s="21"/>
      <c r="BK146" s="21"/>
      <c r="BL146" s="34"/>
      <c r="BO146" s="21"/>
      <c r="BS146" s="21"/>
      <c r="BT146" s="34"/>
      <c r="BW146" s="21"/>
      <c r="CA146" s="21"/>
      <c r="CB146" s="34"/>
      <c r="CE146" s="21"/>
      <c r="CI146" s="21"/>
      <c r="CJ146" s="34"/>
      <c r="CM146" s="21" t="str">
        <f>IFERROR(VLOOKUP(ROWS($CJ$9:CJ146),$CI$9:$CJ$158,2,0),"")</f>
        <v/>
      </c>
    </row>
    <row r="147" spans="16:91" x14ac:dyDescent="0.25">
      <c r="P147" s="29"/>
      <c r="X147" s="29"/>
      <c r="AF147" s="29"/>
      <c r="AN147" s="29"/>
      <c r="AU147" s="21"/>
      <c r="AV147" s="29"/>
      <c r="AY147" s="21"/>
      <c r="BC147" s="21"/>
      <c r="BD147" s="29"/>
      <c r="BG147" s="21"/>
      <c r="BK147" s="21"/>
      <c r="BL147" s="29"/>
      <c r="BO147" s="21"/>
      <c r="BS147" s="21"/>
      <c r="BT147" s="29"/>
      <c r="BW147" s="21"/>
      <c r="CA147" s="21"/>
      <c r="CB147" s="29"/>
      <c r="CE147" s="21"/>
      <c r="CI147" s="21"/>
      <c r="CJ147" s="29"/>
      <c r="CM147" s="21" t="str">
        <f>IFERROR(VLOOKUP(ROWS($CJ$9:CJ147),$CI$9:$CJ$158,2,0),"")</f>
        <v/>
      </c>
    </row>
    <row r="148" spans="16:91" x14ac:dyDescent="0.25">
      <c r="P148" s="30"/>
      <c r="X148" s="30"/>
      <c r="AF148" s="30"/>
      <c r="AN148" s="30"/>
      <c r="AU148" s="21"/>
      <c r="AV148" s="30"/>
      <c r="AY148" s="21"/>
      <c r="BC148" s="21"/>
      <c r="BD148" s="30"/>
      <c r="BG148" s="21"/>
      <c r="BK148" s="21"/>
      <c r="BL148" s="30"/>
      <c r="BO148" s="21"/>
      <c r="BS148" s="21"/>
      <c r="BT148" s="30"/>
      <c r="BW148" s="21"/>
      <c r="CA148" s="21"/>
      <c r="CB148" s="30"/>
      <c r="CE148" s="21"/>
      <c r="CI148" s="21"/>
      <c r="CJ148" s="30"/>
      <c r="CM148" s="21" t="str">
        <f>IFERROR(VLOOKUP(ROWS($CJ$9:CJ148),$CI$9:$CJ$158,2,0),"")</f>
        <v/>
      </c>
    </row>
    <row r="149" spans="16:91" x14ac:dyDescent="0.25">
      <c r="P149" s="31"/>
      <c r="X149" s="31"/>
      <c r="AF149" s="31"/>
      <c r="AN149" s="31"/>
      <c r="AU149" s="21"/>
      <c r="AV149" s="31"/>
      <c r="AY149" s="21"/>
      <c r="BC149" s="21"/>
      <c r="BD149" s="31"/>
      <c r="BG149" s="21"/>
      <c r="BK149" s="21"/>
      <c r="BL149" s="31"/>
      <c r="BO149" s="21"/>
      <c r="BS149" s="21"/>
      <c r="BT149" s="31"/>
      <c r="BW149" s="21"/>
      <c r="CA149" s="21"/>
      <c r="CB149" s="31"/>
      <c r="CE149" s="21"/>
      <c r="CI149" s="21"/>
      <c r="CJ149" s="31"/>
      <c r="CM149" s="21" t="str">
        <f>IFERROR(VLOOKUP(ROWS($CJ$9:CJ149),$CI$9:$CJ$158,2,0),"")</f>
        <v/>
      </c>
    </row>
    <row r="150" spans="16:91" x14ac:dyDescent="0.25">
      <c r="P150" s="31"/>
      <c r="X150" s="31"/>
      <c r="AF150" s="31"/>
      <c r="AN150" s="31"/>
      <c r="AU150" s="21"/>
      <c r="AV150" s="31"/>
      <c r="AY150" s="21"/>
      <c r="BC150" s="21"/>
      <c r="BD150" s="31"/>
      <c r="BG150" s="21"/>
      <c r="BK150" s="21"/>
      <c r="BL150" s="31"/>
      <c r="BO150" s="21"/>
      <c r="BS150" s="21"/>
      <c r="BT150" s="31"/>
      <c r="BW150" s="21"/>
      <c r="CA150" s="21"/>
      <c r="CB150" s="31"/>
      <c r="CE150" s="21"/>
      <c r="CI150" s="21"/>
      <c r="CJ150" s="31"/>
      <c r="CM150" s="21" t="str">
        <f>IFERROR(VLOOKUP(ROWS($CJ$9:CJ150),$CI$9:$CJ$158,2,0),"")</f>
        <v/>
      </c>
    </row>
    <row r="151" spans="16:91" x14ac:dyDescent="0.25">
      <c r="P151" s="31"/>
      <c r="X151" s="31"/>
      <c r="AF151" s="31"/>
      <c r="AN151" s="31"/>
      <c r="AU151" s="21"/>
      <c r="AV151" s="31"/>
      <c r="AY151" s="21"/>
      <c r="BC151" s="21"/>
      <c r="BD151" s="31"/>
      <c r="BG151" s="21"/>
      <c r="BK151" s="21"/>
      <c r="BL151" s="31"/>
      <c r="BO151" s="21"/>
      <c r="BS151" s="21"/>
      <c r="BT151" s="31"/>
      <c r="BW151" s="21"/>
      <c r="CA151" s="21"/>
      <c r="CB151" s="31"/>
      <c r="CE151" s="21"/>
      <c r="CI151" s="21"/>
      <c r="CJ151" s="31"/>
      <c r="CM151" s="21" t="str">
        <f>IFERROR(VLOOKUP(ROWS($CJ$9:CJ151),$CI$9:$CJ$158,2,0),"")</f>
        <v/>
      </c>
    </row>
    <row r="152" spans="16:91" x14ac:dyDescent="0.25">
      <c r="P152" s="31"/>
      <c r="X152" s="31"/>
      <c r="AF152" s="31"/>
      <c r="AN152" s="31"/>
      <c r="AU152" s="21"/>
      <c r="AV152" s="31"/>
      <c r="AY152" s="21"/>
      <c r="BC152" s="21"/>
      <c r="BD152" s="31"/>
      <c r="BG152" s="21"/>
      <c r="BK152" s="21"/>
      <c r="BL152" s="31"/>
      <c r="BO152" s="21"/>
      <c r="BS152" s="21"/>
      <c r="BT152" s="31"/>
      <c r="BW152" s="21"/>
      <c r="CA152" s="21"/>
      <c r="CB152" s="31"/>
      <c r="CE152" s="21"/>
      <c r="CI152" s="21"/>
      <c r="CJ152" s="31"/>
      <c r="CM152" s="21" t="str">
        <f>IFERROR(VLOOKUP(ROWS($CJ$9:CJ152),$CI$9:$CJ$158,2,0),"")</f>
        <v/>
      </c>
    </row>
    <row r="153" spans="16:91" x14ac:dyDescent="0.25">
      <c r="P153" s="31"/>
      <c r="S153" s="21"/>
      <c r="X153" s="31"/>
      <c r="AF153" s="31"/>
      <c r="AN153" s="31"/>
      <c r="AU153" s="21"/>
      <c r="AV153" s="31"/>
      <c r="AY153" s="21"/>
      <c r="BC153" s="21"/>
      <c r="BD153" s="31"/>
      <c r="BG153" s="21"/>
      <c r="BK153" s="21"/>
      <c r="BL153" s="31"/>
      <c r="BO153" s="21"/>
      <c r="BS153" s="21"/>
      <c r="BT153" s="31"/>
      <c r="BW153" s="21"/>
      <c r="CA153" s="21"/>
      <c r="CB153" s="31"/>
      <c r="CE153" s="21"/>
      <c r="CI153" s="21"/>
      <c r="CJ153" s="31"/>
      <c r="CM153" s="21" t="str">
        <f>IFERROR(VLOOKUP(ROWS($CJ$9:CJ153),$CI$9:$CJ$158,2,0),"")</f>
        <v/>
      </c>
    </row>
    <row r="154" spans="16:91" x14ac:dyDescent="0.25">
      <c r="P154" s="31"/>
      <c r="S154" s="21"/>
      <c r="X154" s="31"/>
      <c r="AF154" s="31"/>
      <c r="AN154" s="31"/>
      <c r="AU154" s="21"/>
      <c r="AV154" s="31"/>
      <c r="AY154" s="21"/>
      <c r="BC154" s="21"/>
      <c r="BD154" s="31"/>
      <c r="BG154" s="21"/>
      <c r="BK154" s="21"/>
      <c r="BL154" s="31"/>
      <c r="BO154" s="21"/>
      <c r="BS154" s="21"/>
      <c r="BT154" s="31"/>
      <c r="BW154" s="21"/>
      <c r="CA154" s="21"/>
      <c r="CB154" s="31"/>
      <c r="CE154" s="21"/>
      <c r="CI154" s="21"/>
      <c r="CJ154" s="31"/>
      <c r="CM154" s="21" t="str">
        <f>IFERROR(VLOOKUP(ROWS($CJ$9:CJ154),$CI$9:$CJ$158,2,0),"")</f>
        <v/>
      </c>
    </row>
    <row r="155" spans="16:91" x14ac:dyDescent="0.25">
      <c r="P155" s="31"/>
      <c r="S155" s="21"/>
      <c r="X155" s="31"/>
      <c r="AF155" s="31"/>
      <c r="AN155" s="31"/>
      <c r="AU155" s="21"/>
      <c r="AV155" s="31"/>
      <c r="AY155" s="21"/>
      <c r="BC155" s="21"/>
      <c r="BD155" s="31"/>
      <c r="BG155" s="21"/>
      <c r="BK155" s="21"/>
      <c r="BL155" s="31"/>
      <c r="BO155" s="21"/>
      <c r="BS155" s="21"/>
      <c r="BT155" s="31"/>
      <c r="BW155" s="21"/>
      <c r="CA155" s="21"/>
      <c r="CB155" s="31"/>
      <c r="CE155" s="21"/>
      <c r="CI155" s="21"/>
      <c r="CJ155" s="31"/>
      <c r="CM155" s="21" t="str">
        <f>IFERROR(VLOOKUP(ROWS($CJ$9:CJ155),$CI$9:$CJ$158,2,0),"")</f>
        <v/>
      </c>
    </row>
    <row r="156" spans="16:91" x14ac:dyDescent="0.25">
      <c r="P156" s="31"/>
      <c r="S156" s="21"/>
      <c r="X156" s="31"/>
      <c r="AF156" s="31"/>
      <c r="AN156" s="31"/>
      <c r="AU156" s="21"/>
      <c r="AV156" s="31"/>
      <c r="AY156" s="21"/>
      <c r="BC156" s="21"/>
      <c r="BD156" s="31"/>
      <c r="BG156" s="21"/>
      <c r="BK156" s="21"/>
      <c r="BL156" s="31"/>
      <c r="BO156" s="21"/>
      <c r="BS156" s="21"/>
      <c r="BT156" s="31"/>
      <c r="BW156" s="21"/>
      <c r="CA156" s="21"/>
      <c r="CB156" s="31"/>
      <c r="CE156" s="21"/>
      <c r="CI156" s="21"/>
      <c r="CJ156" s="31"/>
      <c r="CM156" s="21" t="str">
        <f>IFERROR(VLOOKUP(ROWS($CJ$9:CJ156),$CI$9:$CJ$158,2,0),"")</f>
        <v/>
      </c>
    </row>
    <row r="157" spans="16:91" x14ac:dyDescent="0.25">
      <c r="P157" s="31"/>
      <c r="S157" s="21"/>
      <c r="X157" s="31"/>
      <c r="AF157" s="31"/>
      <c r="AN157" s="31"/>
      <c r="AU157" s="21"/>
      <c r="AV157" s="31"/>
      <c r="AY157" s="21"/>
      <c r="BC157" s="21"/>
      <c r="BD157" s="31"/>
      <c r="BG157" s="21"/>
      <c r="BK157" s="21"/>
      <c r="BL157" s="31"/>
      <c r="BO157" s="21"/>
      <c r="BS157" s="21"/>
      <c r="BT157" s="31"/>
      <c r="BW157" s="21"/>
      <c r="CA157" s="21"/>
      <c r="CB157" s="31"/>
      <c r="CE157" s="21"/>
      <c r="CI157" s="21"/>
      <c r="CJ157" s="31"/>
      <c r="CM157" s="21" t="str">
        <f>IFERROR(VLOOKUP(ROWS($CJ$9:CJ157),$CI$9:$CJ$158,2,0),"")</f>
        <v/>
      </c>
    </row>
    <row r="158" spans="16:91" x14ac:dyDescent="0.25">
      <c r="P158" s="34"/>
      <c r="S158" s="21"/>
      <c r="X158" s="34"/>
      <c r="AF158" s="34"/>
      <c r="AN158" s="34"/>
      <c r="AU158" s="21"/>
      <c r="AV158" s="34"/>
      <c r="AY158" s="21"/>
      <c r="BC158" s="21"/>
      <c r="BD158" s="34"/>
      <c r="BG158" s="21"/>
      <c r="BK158" s="21"/>
      <c r="BL158" s="34"/>
      <c r="BO158" s="21"/>
      <c r="BS158" s="21"/>
      <c r="BT158" s="34"/>
      <c r="BW158" s="21"/>
      <c r="CA158" s="21"/>
      <c r="CB158" s="34"/>
      <c r="CE158" s="21"/>
      <c r="CI158" s="21"/>
      <c r="CJ158" s="34"/>
      <c r="CM158" s="21" t="str">
        <f>IFERROR(VLOOKUP(ROWS($CJ$9:CJ158),$CI$9:$CJ$158,2,0),"")</f>
        <v/>
      </c>
    </row>
  </sheetData>
  <sheetProtection algorithmName="SHA-512" hashValue="FEApuus1Y+wDdhSzavrwhGhGepxAg3P3sg0z5MW/43o+/bu809xzD2s1+y3lwPLg9ukzKhO6ceMtttF/D3sZ2g==" saltValue="BBMz0xQa5stNtj9RhvTilQ==" spinCount="100000" sheet="1" selectLockedCells="1"/>
  <mergeCells count="57">
    <mergeCell ref="I5:J5"/>
    <mergeCell ref="A5:B5"/>
    <mergeCell ref="D5:E5"/>
    <mergeCell ref="A6:B6"/>
    <mergeCell ref="A7:B8"/>
    <mergeCell ref="D7:F7"/>
    <mergeCell ref="F5:H5"/>
    <mergeCell ref="BK7:BR7"/>
    <mergeCell ref="BS7:BZ7"/>
    <mergeCell ref="CA7:CH7"/>
    <mergeCell ref="CI7:CP7"/>
    <mergeCell ref="D19:F19"/>
    <mergeCell ref="G19:J19"/>
    <mergeCell ref="O7:V7"/>
    <mergeCell ref="W7:AD7"/>
    <mergeCell ref="AE7:AL7"/>
    <mergeCell ref="AM7:AT7"/>
    <mergeCell ref="AU7:BB7"/>
    <mergeCell ref="BC7:BJ7"/>
    <mergeCell ref="G7:J7"/>
    <mergeCell ref="A20:B20"/>
    <mergeCell ref="D20:F20"/>
    <mergeCell ref="G20:J20"/>
    <mergeCell ref="A21:B21"/>
    <mergeCell ref="D21:F21"/>
    <mergeCell ref="G21:J21"/>
    <mergeCell ref="A22:B22"/>
    <mergeCell ref="D22:F22"/>
    <mergeCell ref="G22:J22"/>
    <mergeCell ref="A23:B23"/>
    <mergeCell ref="D23:F23"/>
    <mergeCell ref="G23:J23"/>
    <mergeCell ref="A24:B24"/>
    <mergeCell ref="D24:F24"/>
    <mergeCell ref="G24:J24"/>
    <mergeCell ref="A25:B25"/>
    <mergeCell ref="D25:F25"/>
    <mergeCell ref="G25:J25"/>
    <mergeCell ref="A26:B26"/>
    <mergeCell ref="D26:F26"/>
    <mergeCell ref="G26:J26"/>
    <mergeCell ref="A27:B27"/>
    <mergeCell ref="D27:F27"/>
    <mergeCell ref="G27:J27"/>
    <mergeCell ref="D36:F36"/>
    <mergeCell ref="G36:J36"/>
    <mergeCell ref="A28:B28"/>
    <mergeCell ref="D28:F28"/>
    <mergeCell ref="G28:J28"/>
    <mergeCell ref="A29:B29"/>
    <mergeCell ref="D29:F29"/>
    <mergeCell ref="G29:J29"/>
    <mergeCell ref="A30:B30"/>
    <mergeCell ref="D30:F30"/>
    <mergeCell ref="G30:K30"/>
    <mergeCell ref="D35:F35"/>
    <mergeCell ref="G35:J35"/>
  </mergeCells>
  <conditionalFormatting sqref="D21:F21">
    <cfRule type="expression" dxfId="31" priority="13">
      <formula>$D$33="No"</formula>
    </cfRule>
    <cfRule type="expression" dxfId="30" priority="14">
      <formula>$D$33="Yes"</formula>
    </cfRule>
  </conditionalFormatting>
  <conditionalFormatting sqref="D22:F22">
    <cfRule type="expression" dxfId="29" priority="15">
      <formula>$E$33="No"</formula>
    </cfRule>
    <cfRule type="expression" dxfId="28" priority="16">
      <formula>$E$33="Yes"</formula>
    </cfRule>
  </conditionalFormatting>
  <conditionalFormatting sqref="D26:F26">
    <cfRule type="expression" dxfId="27" priority="11">
      <formula>$D$36="No"</formula>
    </cfRule>
    <cfRule type="expression" dxfId="26" priority="12">
      <formula>$D$36="Yes"</formula>
    </cfRule>
  </conditionalFormatting>
  <conditionalFormatting sqref="G21:J21">
    <cfRule type="expression" dxfId="25" priority="9">
      <formula>$G$33="No"</formula>
    </cfRule>
    <cfRule type="expression" dxfId="24" priority="10">
      <formula>$G$33="Yes"</formula>
    </cfRule>
  </conditionalFormatting>
  <conditionalFormatting sqref="G22:J22">
    <cfRule type="expression" dxfId="23" priority="7">
      <formula>$H$33="No"</formula>
    </cfRule>
    <cfRule type="expression" dxfId="22" priority="8">
      <formula>$H$33="Yes"</formula>
    </cfRule>
  </conditionalFormatting>
  <conditionalFormatting sqref="G23:J23">
    <cfRule type="expression" dxfId="21" priority="5">
      <formula>$I$33="No"</formula>
    </cfRule>
    <cfRule type="expression" dxfId="20" priority="6">
      <formula>$I$33="Yes"</formula>
    </cfRule>
  </conditionalFormatting>
  <conditionalFormatting sqref="G24:J24">
    <cfRule type="expression" dxfId="19" priority="3">
      <formula>$J$33="No"</formula>
    </cfRule>
    <cfRule type="expression" dxfId="18" priority="4">
      <formula>$J$33="Yes"</formula>
    </cfRule>
  </conditionalFormatting>
  <conditionalFormatting sqref="L26">
    <cfRule type="expression" dxfId="17" priority="17">
      <formula>$L$44&lt;&gt;"Yes"</formula>
    </cfRule>
    <cfRule type="expression" dxfId="16" priority="18">
      <formula>$L$44="Yes"</formula>
    </cfRule>
  </conditionalFormatting>
  <conditionalFormatting sqref="L21:L22">
    <cfRule type="expression" dxfId="15" priority="1">
      <formula>$L$38="No"</formula>
    </cfRule>
    <cfRule type="expression" dxfId="14" priority="2">
      <formula>$L$38="Yes"</formula>
    </cfRule>
  </conditionalFormatting>
  <conditionalFormatting sqref="D24:F24">
    <cfRule type="expression" dxfId="13" priority="19">
      <formula>#REF!="No"</formula>
    </cfRule>
    <cfRule type="expression" dxfId="12" priority="20">
      <formula>#REF!="Yes"</formula>
    </cfRule>
  </conditionalFormatting>
  <conditionalFormatting sqref="K21">
    <cfRule type="expression" dxfId="11" priority="21">
      <formula>$K$55="No"</formula>
    </cfRule>
    <cfRule type="expression" dxfId="10" priority="22">
      <formula>$K$55="Yes"</formula>
    </cfRule>
  </conditionalFormatting>
  <conditionalFormatting sqref="K25">
    <cfRule type="expression" dxfId="9" priority="23">
      <formula>$K$71="No"</formula>
    </cfRule>
    <cfRule type="expression" dxfId="8" priority="24">
      <formula>$K$71="Yes"</formula>
    </cfRule>
  </conditionalFormatting>
  <conditionalFormatting sqref="K23">
    <cfRule type="expression" dxfId="7" priority="25">
      <formula>$K$65="No"</formula>
    </cfRule>
    <cfRule type="expression" dxfId="6" priority="26">
      <formula>$K$65="Yes"</formula>
    </cfRule>
  </conditionalFormatting>
  <conditionalFormatting sqref="K24">
    <cfRule type="expression" dxfId="5" priority="27">
      <formula>$K$68="No"</formula>
    </cfRule>
    <cfRule type="expression" dxfId="4" priority="28">
      <formula>$K$68="Yes"</formula>
    </cfRule>
  </conditionalFormatting>
  <conditionalFormatting sqref="K26">
    <cfRule type="expression" dxfId="3" priority="29">
      <formula>$K$74="No"</formula>
    </cfRule>
    <cfRule type="expression" dxfId="2" priority="30">
      <formula>$K$74="Yes"</formula>
    </cfRule>
  </conditionalFormatting>
  <conditionalFormatting sqref="K22">
    <cfRule type="expression" dxfId="1" priority="31">
      <formula>$K$61="No"</formula>
    </cfRule>
    <cfRule type="expression" dxfId="0" priority="32">
      <formula>$K$61="Yes"</formula>
    </cfRule>
  </conditionalFormatting>
  <dataValidations count="13">
    <dataValidation type="list" allowBlank="1" showInputMessage="1" showErrorMessage="1" sqref="L9:L18">
      <formula1>$L$32:$L$33</formula1>
    </dataValidation>
    <dataValidation type="list" allowBlank="1" showInputMessage="1" showErrorMessage="1" sqref="K9:K18">
      <formula1>INDIRECT($D$5)</formula1>
    </dataValidation>
    <dataValidation type="list" allowBlank="1" showInputMessage="1" showErrorMessage="1" sqref="D5:E5">
      <formula1>Sex</formula1>
    </dataValidation>
    <dataValidation type="list" allowBlank="1" showInputMessage="1" sqref="B18">
      <formula1>list10</formula1>
    </dataValidation>
    <dataValidation type="list" allowBlank="1" showInputMessage="1" sqref="B17">
      <formula1>list9</formula1>
    </dataValidation>
    <dataValidation type="list" allowBlank="1" showInputMessage="1" sqref="B16">
      <formula1>list8</formula1>
    </dataValidation>
    <dataValidation type="list" allowBlank="1" showInputMessage="1" sqref="B15">
      <formula1>list7</formula1>
    </dataValidation>
    <dataValidation type="list" allowBlank="1" showInputMessage="1" sqref="B14">
      <formula1>list6</formula1>
    </dataValidation>
    <dataValidation type="list" allowBlank="1" showInputMessage="1" sqref="B13">
      <formula1>list5</formula1>
    </dataValidation>
    <dataValidation type="list" allowBlank="1" showInputMessage="1" sqref="B12">
      <formula1>list4</formula1>
    </dataValidation>
    <dataValidation type="list" allowBlank="1" showInputMessage="1" sqref="B11">
      <formula1>list3</formula1>
    </dataValidation>
    <dataValidation type="list" allowBlank="1" showInputMessage="1" sqref="B10">
      <formula1>list2</formula1>
    </dataValidation>
    <dataValidation type="list" allowBlank="1" showInputMessage="1" sqref="B9">
      <formula1>list1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DF">
                <anchor moveWithCells="1">
                  <from>
                    <xdr:col>10</xdr:col>
                    <xdr:colOff>209550</xdr:colOff>
                    <xdr:row>1</xdr:row>
                    <xdr:rowOff>133350</xdr:rowOff>
                  </from>
                  <to>
                    <xdr:col>10</xdr:col>
                    <xdr:colOff>1438275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Button 10">
              <controlPr defaultSize="0" print="0" autoFill="0" autoPict="0" macro="[0]!newj">
                <anchor moveWithCells="1">
                  <from>
                    <xdr:col>10</xdr:col>
                    <xdr:colOff>1666875</xdr:colOff>
                    <xdr:row>1</xdr:row>
                    <xdr:rowOff>133350</xdr:rowOff>
                  </from>
                  <to>
                    <xdr:col>11</xdr:col>
                    <xdr:colOff>666750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Button 11">
              <controlPr defaultSize="0" print="0" autoFill="0" autoPict="0" macro="[0]!Delete">
                <anchor moveWithCells="1">
                  <from>
                    <xdr:col>11</xdr:col>
                    <xdr:colOff>828675</xdr:colOff>
                    <xdr:row>1</xdr:row>
                    <xdr:rowOff>123825</xdr:rowOff>
                  </from>
                  <to>
                    <xdr:col>12</xdr:col>
                    <xdr:colOff>219075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151"/>
  <sheetViews>
    <sheetView topLeftCell="A65" workbookViewId="0">
      <selection activeCell="A84" sqref="A1:D151"/>
    </sheetView>
  </sheetViews>
  <sheetFormatPr defaultRowHeight="15" x14ac:dyDescent="0.2"/>
  <cols>
    <col min="1" max="1" width="31.6640625" bestFit="1" customWidth="1"/>
  </cols>
  <sheetData>
    <row r="1" spans="1:99" x14ac:dyDescent="0.2">
      <c r="A1" s="1" t="s">
        <v>28</v>
      </c>
      <c r="B1" t="s">
        <v>33</v>
      </c>
      <c r="C1">
        <v>1</v>
      </c>
      <c r="D1" t="s">
        <v>143</v>
      </c>
    </row>
    <row r="2" spans="1:99" x14ac:dyDescent="0.2">
      <c r="A2" s="1" t="s">
        <v>29</v>
      </c>
      <c r="B2" t="s">
        <v>33</v>
      </c>
      <c r="C2">
        <v>1</v>
      </c>
      <c r="D2" t="s">
        <v>143</v>
      </c>
    </row>
    <row r="3" spans="1:99" x14ac:dyDescent="0.2">
      <c r="A3" s="1" t="s">
        <v>30</v>
      </c>
      <c r="B3" t="s">
        <v>33</v>
      </c>
      <c r="C3">
        <v>1</v>
      </c>
      <c r="D3" t="s">
        <v>143</v>
      </c>
    </row>
    <row r="4" spans="1:99" x14ac:dyDescent="0.2">
      <c r="A4" s="1" t="s">
        <v>31</v>
      </c>
      <c r="B4" t="s">
        <v>33</v>
      </c>
      <c r="C4">
        <v>1</v>
      </c>
      <c r="D4" t="s">
        <v>143</v>
      </c>
    </row>
    <row r="5" spans="1:99" x14ac:dyDescent="0.2">
      <c r="A5" s="1" t="s">
        <v>32</v>
      </c>
      <c r="B5" t="s">
        <v>33</v>
      </c>
      <c r="C5">
        <v>1</v>
      </c>
      <c r="D5" t="s">
        <v>143</v>
      </c>
    </row>
    <row r="6" spans="1:99" x14ac:dyDescent="0.2">
      <c r="A6" s="2" t="s">
        <v>34</v>
      </c>
      <c r="B6" t="s">
        <v>33</v>
      </c>
      <c r="C6">
        <v>2</v>
      </c>
    </row>
    <row r="7" spans="1:99" x14ac:dyDescent="0.2">
      <c r="A7" s="1" t="s">
        <v>35</v>
      </c>
      <c r="B7" t="s">
        <v>33</v>
      </c>
      <c r="C7">
        <v>2</v>
      </c>
    </row>
    <row r="8" spans="1:99" x14ac:dyDescent="0.2">
      <c r="A8" s="1" t="s">
        <v>36</v>
      </c>
      <c r="B8" t="s">
        <v>33</v>
      </c>
      <c r="C8">
        <v>2</v>
      </c>
    </row>
    <row r="9" spans="1:99" x14ac:dyDescent="0.2">
      <c r="A9" s="1" t="s">
        <v>37</v>
      </c>
      <c r="B9" t="s">
        <v>33</v>
      </c>
      <c r="C9">
        <v>2</v>
      </c>
      <c r="CU9" t="b">
        <f>IF(M9&lt;&gt;$M$40,"")</f>
        <v>0</v>
      </c>
    </row>
    <row r="10" spans="1:99" x14ac:dyDescent="0.2">
      <c r="A10" s="1" t="s">
        <v>48</v>
      </c>
      <c r="B10" t="s">
        <v>33</v>
      </c>
      <c r="C10">
        <v>2</v>
      </c>
    </row>
    <row r="11" spans="1:99" x14ac:dyDescent="0.2">
      <c r="A11" s="1" t="s">
        <v>38</v>
      </c>
      <c r="B11" t="s">
        <v>33</v>
      </c>
      <c r="C11">
        <v>2</v>
      </c>
    </row>
    <row r="12" spans="1:99" x14ac:dyDescent="0.2">
      <c r="A12" s="1" t="s">
        <v>39</v>
      </c>
      <c r="B12" t="s">
        <v>33</v>
      </c>
      <c r="C12">
        <v>2</v>
      </c>
    </row>
    <row r="13" spans="1:99" x14ac:dyDescent="0.2">
      <c r="A13" s="1" t="s">
        <v>40</v>
      </c>
      <c r="B13" t="s">
        <v>33</v>
      </c>
      <c r="C13">
        <v>2</v>
      </c>
    </row>
    <row r="14" spans="1:99" x14ac:dyDescent="0.2">
      <c r="A14" s="1" t="s">
        <v>41</v>
      </c>
      <c r="B14" t="s">
        <v>33</v>
      </c>
      <c r="C14">
        <v>2</v>
      </c>
    </row>
    <row r="15" spans="1:99" x14ac:dyDescent="0.2">
      <c r="A15" s="1" t="s">
        <v>51</v>
      </c>
      <c r="B15" t="s">
        <v>33</v>
      </c>
      <c r="C15">
        <v>2</v>
      </c>
    </row>
    <row r="16" spans="1:99" x14ac:dyDescent="0.2">
      <c r="A16" s="3" t="s">
        <v>42</v>
      </c>
      <c r="B16" t="s">
        <v>33</v>
      </c>
      <c r="C16">
        <v>2</v>
      </c>
    </row>
    <row r="17" spans="1:4" x14ac:dyDescent="0.2">
      <c r="A17" s="2" t="s">
        <v>43</v>
      </c>
      <c r="B17" t="s">
        <v>33</v>
      </c>
      <c r="C17">
        <v>3</v>
      </c>
    </row>
    <row r="18" spans="1:4" x14ac:dyDescent="0.2">
      <c r="A18" s="1" t="s">
        <v>44</v>
      </c>
      <c r="B18" t="s">
        <v>33</v>
      </c>
      <c r="C18">
        <v>3</v>
      </c>
    </row>
    <row r="19" spans="1:4" x14ac:dyDescent="0.2">
      <c r="A19" s="1" t="s">
        <v>45</v>
      </c>
      <c r="B19" t="s">
        <v>33</v>
      </c>
      <c r="C19">
        <v>3</v>
      </c>
    </row>
    <row r="20" spans="1:4" x14ac:dyDescent="0.2">
      <c r="A20" s="1" t="s">
        <v>46</v>
      </c>
      <c r="B20" t="s">
        <v>33</v>
      </c>
      <c r="C20">
        <v>3</v>
      </c>
    </row>
    <row r="21" spans="1:4" x14ac:dyDescent="0.2">
      <c r="A21" s="1" t="s">
        <v>47</v>
      </c>
      <c r="B21" t="s">
        <v>33</v>
      </c>
      <c r="C21">
        <v>3</v>
      </c>
    </row>
    <row r="22" spans="1:4" x14ac:dyDescent="0.2">
      <c r="A22" s="1" t="s">
        <v>76</v>
      </c>
      <c r="B22" t="s">
        <v>33</v>
      </c>
      <c r="C22">
        <v>3</v>
      </c>
    </row>
    <row r="23" spans="1:4" x14ac:dyDescent="0.2">
      <c r="A23" s="2" t="s">
        <v>50</v>
      </c>
      <c r="B23" t="s">
        <v>33</v>
      </c>
      <c r="C23">
        <v>4</v>
      </c>
    </row>
    <row r="24" spans="1:4" x14ac:dyDescent="0.2">
      <c r="A24" s="1" t="s">
        <v>49</v>
      </c>
      <c r="B24" t="s">
        <v>33</v>
      </c>
      <c r="C24">
        <v>4</v>
      </c>
    </row>
    <row r="25" spans="1:4" x14ac:dyDescent="0.2">
      <c r="A25" s="1" t="s">
        <v>231</v>
      </c>
      <c r="B25" t="s">
        <v>33</v>
      </c>
      <c r="C25">
        <v>4</v>
      </c>
    </row>
    <row r="26" spans="1:4" x14ac:dyDescent="0.2">
      <c r="A26" s="3" t="s">
        <v>232</v>
      </c>
      <c r="B26" t="s">
        <v>33</v>
      </c>
      <c r="C26">
        <v>4</v>
      </c>
    </row>
    <row r="27" spans="1:4" x14ac:dyDescent="0.2">
      <c r="A27" s="4" t="s">
        <v>52</v>
      </c>
      <c r="B27" t="s">
        <v>6</v>
      </c>
      <c r="C27">
        <v>1</v>
      </c>
      <c r="D27" t="s">
        <v>143</v>
      </c>
    </row>
    <row r="28" spans="1:4" x14ac:dyDescent="0.2">
      <c r="A28" s="4" t="s">
        <v>53</v>
      </c>
      <c r="B28" t="s">
        <v>6</v>
      </c>
      <c r="C28">
        <v>1</v>
      </c>
      <c r="D28" t="s">
        <v>143</v>
      </c>
    </row>
    <row r="29" spans="1:4" x14ac:dyDescent="0.2">
      <c r="A29" s="4" t="s">
        <v>54</v>
      </c>
      <c r="B29" t="s">
        <v>6</v>
      </c>
      <c r="C29">
        <v>1</v>
      </c>
      <c r="D29" t="s">
        <v>143</v>
      </c>
    </row>
    <row r="30" spans="1:4" x14ac:dyDescent="0.2">
      <c r="A30" s="4" t="s">
        <v>55</v>
      </c>
      <c r="B30" t="s">
        <v>6</v>
      </c>
      <c r="C30">
        <v>1</v>
      </c>
      <c r="D30" t="s">
        <v>143</v>
      </c>
    </row>
    <row r="31" spans="1:4" x14ac:dyDescent="0.2">
      <c r="A31" s="4" t="s">
        <v>56</v>
      </c>
      <c r="B31" t="s">
        <v>6</v>
      </c>
      <c r="C31">
        <v>1</v>
      </c>
      <c r="D31" t="s">
        <v>143</v>
      </c>
    </row>
    <row r="32" spans="1:4" x14ac:dyDescent="0.2">
      <c r="A32" s="4" t="s">
        <v>57</v>
      </c>
      <c r="B32" t="s">
        <v>6</v>
      </c>
      <c r="C32">
        <v>1</v>
      </c>
      <c r="D32" t="s">
        <v>143</v>
      </c>
    </row>
    <row r="33" spans="1:3" x14ac:dyDescent="0.2">
      <c r="A33" s="5" t="s">
        <v>58</v>
      </c>
      <c r="B33" t="s">
        <v>6</v>
      </c>
      <c r="C33">
        <v>2</v>
      </c>
    </row>
    <row r="34" spans="1:3" x14ac:dyDescent="0.2">
      <c r="A34" s="4" t="s">
        <v>59</v>
      </c>
      <c r="B34" t="s">
        <v>6</v>
      </c>
      <c r="C34">
        <v>2</v>
      </c>
    </row>
    <row r="35" spans="1:3" x14ac:dyDescent="0.2">
      <c r="A35" s="4" t="s">
        <v>60</v>
      </c>
      <c r="B35" t="s">
        <v>6</v>
      </c>
      <c r="C35">
        <v>2</v>
      </c>
    </row>
    <row r="36" spans="1:3" x14ac:dyDescent="0.2">
      <c r="A36" s="4" t="s">
        <v>61</v>
      </c>
      <c r="B36" t="s">
        <v>6</v>
      </c>
      <c r="C36">
        <v>2</v>
      </c>
    </row>
    <row r="37" spans="1:3" x14ac:dyDescent="0.2">
      <c r="A37" s="4" t="s">
        <v>62</v>
      </c>
      <c r="B37" t="s">
        <v>6</v>
      </c>
      <c r="C37">
        <v>2</v>
      </c>
    </row>
    <row r="38" spans="1:3" x14ac:dyDescent="0.2">
      <c r="A38" s="4" t="s">
        <v>63</v>
      </c>
      <c r="B38" t="s">
        <v>6</v>
      </c>
      <c r="C38">
        <v>2</v>
      </c>
    </row>
    <row r="39" spans="1:3" x14ac:dyDescent="0.2">
      <c r="A39" s="6" t="s">
        <v>64</v>
      </c>
      <c r="B39" t="s">
        <v>6</v>
      </c>
      <c r="C39">
        <v>2</v>
      </c>
    </row>
    <row r="40" spans="1:3" x14ac:dyDescent="0.2">
      <c r="A40" s="5" t="s">
        <v>65</v>
      </c>
      <c r="B40" t="s">
        <v>6</v>
      </c>
      <c r="C40">
        <v>3</v>
      </c>
    </row>
    <row r="41" spans="1:3" x14ac:dyDescent="0.2">
      <c r="A41" s="4" t="s">
        <v>66</v>
      </c>
      <c r="B41" t="s">
        <v>6</v>
      </c>
      <c r="C41">
        <v>3</v>
      </c>
    </row>
    <row r="42" spans="1:3" x14ac:dyDescent="0.2">
      <c r="A42" s="4" t="s">
        <v>67</v>
      </c>
      <c r="B42" t="s">
        <v>6</v>
      </c>
      <c r="C42">
        <v>3</v>
      </c>
    </row>
    <row r="43" spans="1:3" x14ac:dyDescent="0.2">
      <c r="A43" s="4" t="s">
        <v>68</v>
      </c>
      <c r="B43" t="s">
        <v>6</v>
      </c>
      <c r="C43">
        <v>3</v>
      </c>
    </row>
    <row r="44" spans="1:3" x14ac:dyDescent="0.2">
      <c r="A44" s="4" t="s">
        <v>75</v>
      </c>
      <c r="B44" t="s">
        <v>6</v>
      </c>
      <c r="C44">
        <v>3</v>
      </c>
    </row>
    <row r="45" spans="1:3" x14ac:dyDescent="0.2">
      <c r="A45" s="4" t="s">
        <v>69</v>
      </c>
      <c r="B45" t="s">
        <v>6</v>
      </c>
      <c r="C45">
        <v>3</v>
      </c>
    </row>
    <row r="46" spans="1:3" x14ac:dyDescent="0.2">
      <c r="A46" s="6" t="s">
        <v>70</v>
      </c>
      <c r="B46" t="s">
        <v>6</v>
      </c>
      <c r="C46">
        <v>3</v>
      </c>
    </row>
    <row r="47" spans="1:3" x14ac:dyDescent="0.2">
      <c r="A47" s="4" t="s">
        <v>71</v>
      </c>
      <c r="B47" t="s">
        <v>6</v>
      </c>
      <c r="C47">
        <v>4</v>
      </c>
    </row>
    <row r="48" spans="1:3" x14ac:dyDescent="0.2">
      <c r="A48" s="4" t="s">
        <v>72</v>
      </c>
      <c r="B48" t="s">
        <v>6</v>
      </c>
      <c r="C48">
        <v>4</v>
      </c>
    </row>
    <row r="49" spans="1:4" x14ac:dyDescent="0.2">
      <c r="A49" s="4" t="s">
        <v>73</v>
      </c>
      <c r="B49" t="s">
        <v>6</v>
      </c>
      <c r="C49">
        <v>4</v>
      </c>
    </row>
    <row r="50" spans="1:4" x14ac:dyDescent="0.2">
      <c r="A50" s="4" t="s">
        <v>74</v>
      </c>
      <c r="B50" t="s">
        <v>6</v>
      </c>
      <c r="C50">
        <v>4</v>
      </c>
    </row>
    <row r="51" spans="1:4" x14ac:dyDescent="0.2">
      <c r="A51" s="4" t="s">
        <v>193</v>
      </c>
      <c r="B51" t="s">
        <v>6</v>
      </c>
      <c r="C51">
        <v>4</v>
      </c>
      <c r="D51" t="s">
        <v>77</v>
      </c>
    </row>
    <row r="52" spans="1:4" x14ac:dyDescent="0.2">
      <c r="A52" s="4" t="s">
        <v>192</v>
      </c>
      <c r="B52" t="s">
        <v>6</v>
      </c>
      <c r="C52">
        <v>4</v>
      </c>
      <c r="D52" t="s">
        <v>77</v>
      </c>
    </row>
    <row r="53" spans="1:4" x14ac:dyDescent="0.2">
      <c r="A53" s="4" t="s">
        <v>191</v>
      </c>
      <c r="B53" t="s">
        <v>6</v>
      </c>
      <c r="C53">
        <v>4</v>
      </c>
      <c r="D53" t="s">
        <v>77</v>
      </c>
    </row>
    <row r="54" spans="1:4" x14ac:dyDescent="0.2">
      <c r="A54" s="7" t="s">
        <v>78</v>
      </c>
      <c r="B54" t="s">
        <v>7</v>
      </c>
      <c r="C54">
        <v>1</v>
      </c>
      <c r="D54" t="s">
        <v>143</v>
      </c>
    </row>
    <row r="55" spans="1:4" x14ac:dyDescent="0.2">
      <c r="A55" s="7" t="s">
        <v>79</v>
      </c>
      <c r="B55" t="s">
        <v>7</v>
      </c>
      <c r="C55">
        <v>1</v>
      </c>
      <c r="D55" t="s">
        <v>143</v>
      </c>
    </row>
    <row r="56" spans="1:4" x14ac:dyDescent="0.2">
      <c r="A56" s="7" t="s">
        <v>80</v>
      </c>
      <c r="B56" t="s">
        <v>7</v>
      </c>
      <c r="C56">
        <v>1</v>
      </c>
      <c r="D56" t="s">
        <v>143</v>
      </c>
    </row>
    <row r="57" spans="1:4" x14ac:dyDescent="0.2">
      <c r="A57" s="7" t="s">
        <v>81</v>
      </c>
      <c r="B57" t="s">
        <v>7</v>
      </c>
      <c r="C57">
        <v>1</v>
      </c>
      <c r="D57" t="s">
        <v>143</v>
      </c>
    </row>
    <row r="58" spans="1:4" x14ac:dyDescent="0.2">
      <c r="A58" s="7" t="s">
        <v>82</v>
      </c>
      <c r="B58" t="s">
        <v>7</v>
      </c>
      <c r="C58">
        <v>1</v>
      </c>
      <c r="D58" t="s">
        <v>143</v>
      </c>
    </row>
    <row r="59" spans="1:4" x14ac:dyDescent="0.2">
      <c r="A59" s="7" t="s">
        <v>83</v>
      </c>
      <c r="B59" t="s">
        <v>7</v>
      </c>
      <c r="C59">
        <v>1</v>
      </c>
      <c r="D59" t="s">
        <v>143</v>
      </c>
    </row>
    <row r="60" spans="1:4" x14ac:dyDescent="0.2">
      <c r="A60" s="7" t="s">
        <v>84</v>
      </c>
      <c r="B60" t="s">
        <v>7</v>
      </c>
      <c r="C60">
        <v>1</v>
      </c>
      <c r="D60" t="s">
        <v>143</v>
      </c>
    </row>
    <row r="61" spans="1:4" x14ac:dyDescent="0.2">
      <c r="A61" s="8" t="s">
        <v>85</v>
      </c>
      <c r="B61" t="s">
        <v>7</v>
      </c>
      <c r="C61">
        <v>2</v>
      </c>
    </row>
    <row r="62" spans="1:4" x14ac:dyDescent="0.2">
      <c r="A62" s="7" t="s">
        <v>86</v>
      </c>
      <c r="B62" t="s">
        <v>7</v>
      </c>
      <c r="C62">
        <v>2</v>
      </c>
    </row>
    <row r="63" spans="1:4" x14ac:dyDescent="0.2">
      <c r="A63" s="7" t="s">
        <v>87</v>
      </c>
      <c r="B63" t="s">
        <v>7</v>
      </c>
      <c r="C63">
        <v>2</v>
      </c>
    </row>
    <row r="64" spans="1:4" x14ac:dyDescent="0.2">
      <c r="A64" s="7" t="s">
        <v>88</v>
      </c>
      <c r="B64" t="s">
        <v>7</v>
      </c>
      <c r="C64">
        <v>2</v>
      </c>
    </row>
    <row r="65" spans="1:4" x14ac:dyDescent="0.2">
      <c r="A65" s="7" t="s">
        <v>89</v>
      </c>
      <c r="B65" t="s">
        <v>7</v>
      </c>
      <c r="C65">
        <v>2</v>
      </c>
    </row>
    <row r="66" spans="1:4" x14ac:dyDescent="0.2">
      <c r="A66" s="7" t="s">
        <v>90</v>
      </c>
      <c r="B66" t="s">
        <v>7</v>
      </c>
      <c r="C66">
        <v>2</v>
      </c>
    </row>
    <row r="67" spans="1:4" x14ac:dyDescent="0.2">
      <c r="A67" s="7" t="s">
        <v>91</v>
      </c>
      <c r="B67" t="s">
        <v>7</v>
      </c>
      <c r="C67">
        <v>2</v>
      </c>
    </row>
    <row r="68" spans="1:4" x14ac:dyDescent="0.2">
      <c r="A68" s="7" t="s">
        <v>92</v>
      </c>
      <c r="B68" t="s">
        <v>7</v>
      </c>
      <c r="C68">
        <v>2</v>
      </c>
    </row>
    <row r="69" spans="1:4" x14ac:dyDescent="0.2">
      <c r="A69" s="7" t="s">
        <v>93</v>
      </c>
      <c r="B69" t="s">
        <v>7</v>
      </c>
      <c r="C69">
        <v>2</v>
      </c>
    </row>
    <row r="70" spans="1:4" x14ac:dyDescent="0.2">
      <c r="A70" s="8" t="s">
        <v>94</v>
      </c>
      <c r="B70" t="s">
        <v>7</v>
      </c>
      <c r="C70">
        <v>3</v>
      </c>
    </row>
    <row r="71" spans="1:4" x14ac:dyDescent="0.2">
      <c r="A71" s="7" t="s">
        <v>95</v>
      </c>
      <c r="B71" t="s">
        <v>7</v>
      </c>
      <c r="C71">
        <v>3</v>
      </c>
    </row>
    <row r="72" spans="1:4" x14ac:dyDescent="0.2">
      <c r="A72" s="7" t="s">
        <v>96</v>
      </c>
      <c r="B72" t="s">
        <v>7</v>
      </c>
      <c r="C72">
        <v>3</v>
      </c>
    </row>
    <row r="73" spans="1:4" x14ac:dyDescent="0.2">
      <c r="A73" s="7" t="s">
        <v>97</v>
      </c>
      <c r="B73" t="s">
        <v>7</v>
      </c>
      <c r="C73">
        <v>3</v>
      </c>
    </row>
    <row r="74" spans="1:4" x14ac:dyDescent="0.2">
      <c r="A74" s="7" t="s">
        <v>98</v>
      </c>
      <c r="B74" t="s">
        <v>7</v>
      </c>
      <c r="C74">
        <v>3</v>
      </c>
    </row>
    <row r="75" spans="1:4" x14ac:dyDescent="0.2">
      <c r="A75" s="7" t="s">
        <v>99</v>
      </c>
      <c r="B75" t="s">
        <v>7</v>
      </c>
      <c r="C75">
        <v>3</v>
      </c>
    </row>
    <row r="76" spans="1:4" x14ac:dyDescent="0.2">
      <c r="A76" s="9" t="s">
        <v>100</v>
      </c>
      <c r="B76" t="s">
        <v>7</v>
      </c>
      <c r="C76">
        <v>3</v>
      </c>
    </row>
    <row r="77" spans="1:4" x14ac:dyDescent="0.2">
      <c r="A77" s="8" t="s">
        <v>190</v>
      </c>
      <c r="B77" t="s">
        <v>7</v>
      </c>
      <c r="C77">
        <v>4</v>
      </c>
      <c r="D77" t="s">
        <v>77</v>
      </c>
    </row>
    <row r="78" spans="1:4" x14ac:dyDescent="0.2">
      <c r="A78" s="7" t="s">
        <v>189</v>
      </c>
      <c r="B78" t="s">
        <v>7</v>
      </c>
      <c r="C78">
        <v>4</v>
      </c>
      <c r="D78" t="s">
        <v>77</v>
      </c>
    </row>
    <row r="79" spans="1:4" x14ac:dyDescent="0.2">
      <c r="A79" s="7" t="s">
        <v>188</v>
      </c>
      <c r="B79" t="s">
        <v>7</v>
      </c>
      <c r="C79">
        <v>4</v>
      </c>
      <c r="D79" t="s">
        <v>140</v>
      </c>
    </row>
    <row r="80" spans="1:4" x14ac:dyDescent="0.2">
      <c r="A80" s="7" t="s">
        <v>187</v>
      </c>
      <c r="B80" t="s">
        <v>7</v>
      </c>
      <c r="C80">
        <v>4</v>
      </c>
      <c r="D80" t="s">
        <v>140</v>
      </c>
    </row>
    <row r="81" spans="1:4" x14ac:dyDescent="0.2">
      <c r="A81" s="7" t="s">
        <v>186</v>
      </c>
      <c r="B81" t="s">
        <v>7</v>
      </c>
      <c r="C81">
        <v>4</v>
      </c>
      <c r="D81" t="s">
        <v>140</v>
      </c>
    </row>
    <row r="82" spans="1:4" x14ac:dyDescent="0.2">
      <c r="A82" s="7" t="s">
        <v>185</v>
      </c>
      <c r="B82" t="s">
        <v>7</v>
      </c>
      <c r="C82">
        <v>4</v>
      </c>
      <c r="D82" t="s">
        <v>200</v>
      </c>
    </row>
    <row r="83" spans="1:4" x14ac:dyDescent="0.2">
      <c r="A83" s="7" t="s">
        <v>184</v>
      </c>
      <c r="B83" t="s">
        <v>7</v>
      </c>
      <c r="C83">
        <v>4</v>
      </c>
      <c r="D83" t="s">
        <v>200</v>
      </c>
    </row>
    <row r="84" spans="1:4" x14ac:dyDescent="0.2">
      <c r="A84" s="7" t="s">
        <v>183</v>
      </c>
      <c r="B84" t="s">
        <v>7</v>
      </c>
      <c r="C84">
        <v>4</v>
      </c>
      <c r="D84" t="s">
        <v>200</v>
      </c>
    </row>
    <row r="85" spans="1:4" x14ac:dyDescent="0.2">
      <c r="A85" s="7" t="s">
        <v>182</v>
      </c>
      <c r="B85" t="s">
        <v>7</v>
      </c>
      <c r="C85">
        <v>4</v>
      </c>
      <c r="D85" t="s">
        <v>77</v>
      </c>
    </row>
    <row r="86" spans="1:4" x14ac:dyDescent="0.2">
      <c r="A86" s="7" t="s">
        <v>181</v>
      </c>
      <c r="B86" t="s">
        <v>7</v>
      </c>
      <c r="C86">
        <v>4</v>
      </c>
      <c r="D86" t="s">
        <v>77</v>
      </c>
    </row>
    <row r="87" spans="1:4" x14ac:dyDescent="0.2">
      <c r="A87" s="7" t="s">
        <v>180</v>
      </c>
      <c r="B87" t="s">
        <v>7</v>
      </c>
      <c r="C87">
        <v>4</v>
      </c>
      <c r="D87" t="s">
        <v>200</v>
      </c>
    </row>
    <row r="88" spans="1:4" x14ac:dyDescent="0.2">
      <c r="A88" s="9" t="s">
        <v>179</v>
      </c>
      <c r="B88" t="s">
        <v>7</v>
      </c>
      <c r="C88">
        <v>4</v>
      </c>
      <c r="D88" t="s">
        <v>200</v>
      </c>
    </row>
    <row r="89" spans="1:4" x14ac:dyDescent="0.2">
      <c r="A89" s="4" t="s">
        <v>101</v>
      </c>
      <c r="B89" t="s">
        <v>8</v>
      </c>
      <c r="C89">
        <v>1</v>
      </c>
      <c r="D89" t="s">
        <v>143</v>
      </c>
    </row>
    <row r="90" spans="1:4" x14ac:dyDescent="0.2">
      <c r="A90" s="4" t="s">
        <v>116</v>
      </c>
      <c r="B90" t="s">
        <v>8</v>
      </c>
      <c r="C90">
        <v>1</v>
      </c>
      <c r="D90" t="s">
        <v>143</v>
      </c>
    </row>
    <row r="91" spans="1:4" x14ac:dyDescent="0.2">
      <c r="A91" s="4" t="s">
        <v>102</v>
      </c>
      <c r="B91" t="s">
        <v>8</v>
      </c>
      <c r="C91">
        <v>1</v>
      </c>
      <c r="D91" t="s">
        <v>143</v>
      </c>
    </row>
    <row r="92" spans="1:4" x14ac:dyDescent="0.2">
      <c r="A92" s="4" t="s">
        <v>103</v>
      </c>
      <c r="B92" t="s">
        <v>8</v>
      </c>
      <c r="C92">
        <v>1</v>
      </c>
      <c r="D92" t="s">
        <v>143</v>
      </c>
    </row>
    <row r="93" spans="1:4" x14ac:dyDescent="0.2">
      <c r="A93" s="4" t="s">
        <v>104</v>
      </c>
      <c r="B93" t="s">
        <v>8</v>
      </c>
      <c r="C93">
        <v>1</v>
      </c>
      <c r="D93" t="s">
        <v>143</v>
      </c>
    </row>
    <row r="94" spans="1:4" x14ac:dyDescent="0.2">
      <c r="A94" s="4" t="s">
        <v>105</v>
      </c>
      <c r="B94" t="s">
        <v>8</v>
      </c>
      <c r="C94">
        <v>1</v>
      </c>
      <c r="D94" t="s">
        <v>143</v>
      </c>
    </row>
    <row r="95" spans="1:4" x14ac:dyDescent="0.2">
      <c r="A95" s="4" t="s">
        <v>106</v>
      </c>
      <c r="B95" t="s">
        <v>8</v>
      </c>
      <c r="C95">
        <v>1</v>
      </c>
      <c r="D95" t="s">
        <v>143</v>
      </c>
    </row>
    <row r="96" spans="1:4" x14ac:dyDescent="0.2">
      <c r="A96" s="4" t="s">
        <v>107</v>
      </c>
      <c r="B96" t="s">
        <v>8</v>
      </c>
      <c r="C96">
        <v>1</v>
      </c>
      <c r="D96" t="s">
        <v>143</v>
      </c>
    </row>
    <row r="97" spans="1:4" x14ac:dyDescent="0.2">
      <c r="A97" s="4" t="s">
        <v>108</v>
      </c>
      <c r="B97" t="s">
        <v>8</v>
      </c>
      <c r="C97">
        <v>1</v>
      </c>
      <c r="D97" t="s">
        <v>143</v>
      </c>
    </row>
    <row r="98" spans="1:4" x14ac:dyDescent="0.2">
      <c r="A98" s="5" t="s">
        <v>109</v>
      </c>
      <c r="B98" t="s">
        <v>8</v>
      </c>
      <c r="C98">
        <v>2</v>
      </c>
    </row>
    <row r="99" spans="1:4" x14ac:dyDescent="0.2">
      <c r="A99" s="4" t="s">
        <v>110</v>
      </c>
      <c r="B99" t="s">
        <v>8</v>
      </c>
      <c r="C99">
        <v>2</v>
      </c>
    </row>
    <row r="100" spans="1:4" x14ac:dyDescent="0.2">
      <c r="A100" s="4" t="s">
        <v>89</v>
      </c>
      <c r="B100" t="s">
        <v>8</v>
      </c>
      <c r="C100">
        <v>2</v>
      </c>
    </row>
    <row r="101" spans="1:4" x14ac:dyDescent="0.2">
      <c r="A101" s="4" t="s">
        <v>111</v>
      </c>
      <c r="B101" t="s">
        <v>8</v>
      </c>
      <c r="C101">
        <v>2</v>
      </c>
    </row>
    <row r="102" spans="1:4" x14ac:dyDescent="0.2">
      <c r="A102" s="4" t="s">
        <v>112</v>
      </c>
      <c r="B102" t="s">
        <v>8</v>
      </c>
      <c r="C102">
        <v>2</v>
      </c>
    </row>
    <row r="103" spans="1:4" x14ac:dyDescent="0.2">
      <c r="A103" s="4" t="s">
        <v>113</v>
      </c>
      <c r="B103" t="s">
        <v>8</v>
      </c>
      <c r="C103">
        <v>2</v>
      </c>
    </row>
    <row r="104" spans="1:4" x14ac:dyDescent="0.2">
      <c r="A104" s="4" t="s">
        <v>114</v>
      </c>
      <c r="B104" t="s">
        <v>8</v>
      </c>
      <c r="C104">
        <v>2</v>
      </c>
    </row>
    <row r="105" spans="1:4" x14ac:dyDescent="0.2">
      <c r="A105" s="6" t="s">
        <v>115</v>
      </c>
      <c r="B105" t="s">
        <v>8</v>
      </c>
      <c r="C105">
        <v>2</v>
      </c>
    </row>
    <row r="106" spans="1:4" x14ac:dyDescent="0.2">
      <c r="A106" s="4" t="s">
        <v>117</v>
      </c>
      <c r="B106" t="s">
        <v>8</v>
      </c>
      <c r="C106">
        <v>3</v>
      </c>
    </row>
    <row r="107" spans="1:4" x14ac:dyDescent="0.2">
      <c r="A107" s="4" t="s">
        <v>118</v>
      </c>
      <c r="B107" t="s">
        <v>8</v>
      </c>
      <c r="C107">
        <v>3</v>
      </c>
    </row>
    <row r="108" spans="1:4" x14ac:dyDescent="0.2">
      <c r="A108" s="4" t="s">
        <v>119</v>
      </c>
      <c r="B108" t="s">
        <v>8</v>
      </c>
      <c r="C108">
        <v>3</v>
      </c>
    </row>
    <row r="109" spans="1:4" x14ac:dyDescent="0.2">
      <c r="A109" s="6" t="s">
        <v>120</v>
      </c>
      <c r="B109" t="s">
        <v>8</v>
      </c>
      <c r="C109">
        <v>3</v>
      </c>
    </row>
    <row r="110" spans="1:4" x14ac:dyDescent="0.2">
      <c r="A110" s="5" t="s">
        <v>178</v>
      </c>
      <c r="B110" t="s">
        <v>8</v>
      </c>
      <c r="C110">
        <v>4</v>
      </c>
      <c r="D110" t="s">
        <v>77</v>
      </c>
    </row>
    <row r="111" spans="1:4" x14ac:dyDescent="0.2">
      <c r="A111" s="4" t="s">
        <v>177</v>
      </c>
      <c r="B111" t="s">
        <v>8</v>
      </c>
      <c r="C111">
        <v>4</v>
      </c>
      <c r="D111" t="s">
        <v>77</v>
      </c>
    </row>
    <row r="112" spans="1:4" x14ac:dyDescent="0.2">
      <c r="A112" s="4" t="s">
        <v>176</v>
      </c>
      <c r="B112" t="s">
        <v>8</v>
      </c>
      <c r="C112">
        <v>4</v>
      </c>
      <c r="D112" t="s">
        <v>77</v>
      </c>
    </row>
    <row r="113" spans="1:4" x14ac:dyDescent="0.2">
      <c r="A113" s="4" t="s">
        <v>175</v>
      </c>
      <c r="B113" t="s">
        <v>8</v>
      </c>
      <c r="C113">
        <v>4</v>
      </c>
      <c r="D113" t="s">
        <v>200</v>
      </c>
    </row>
    <row r="114" spans="1:4" x14ac:dyDescent="0.2">
      <c r="A114" s="4" t="s">
        <v>174</v>
      </c>
      <c r="B114" t="s">
        <v>8</v>
      </c>
      <c r="C114">
        <v>4</v>
      </c>
      <c r="D114" t="s">
        <v>200</v>
      </c>
    </row>
    <row r="115" spans="1:4" x14ac:dyDescent="0.2">
      <c r="A115" s="4" t="s">
        <v>173</v>
      </c>
      <c r="B115" t="s">
        <v>8</v>
      </c>
      <c r="C115">
        <v>4</v>
      </c>
      <c r="D115" t="s">
        <v>200</v>
      </c>
    </row>
    <row r="116" spans="1:4" x14ac:dyDescent="0.2">
      <c r="A116" s="4" t="s">
        <v>172</v>
      </c>
      <c r="B116" t="s">
        <v>8</v>
      </c>
      <c r="C116">
        <v>4</v>
      </c>
      <c r="D116" t="s">
        <v>200</v>
      </c>
    </row>
    <row r="117" spans="1:4" x14ac:dyDescent="0.2">
      <c r="A117" s="4" t="s">
        <v>171</v>
      </c>
      <c r="B117" t="s">
        <v>8</v>
      </c>
      <c r="C117">
        <v>4</v>
      </c>
      <c r="D117" t="s">
        <v>200</v>
      </c>
    </row>
    <row r="118" spans="1:4" x14ac:dyDescent="0.2">
      <c r="A118" s="4" t="s">
        <v>170</v>
      </c>
      <c r="B118" t="s">
        <v>8</v>
      </c>
      <c r="C118">
        <v>4</v>
      </c>
      <c r="D118" t="s">
        <v>200</v>
      </c>
    </row>
    <row r="119" spans="1:4" x14ac:dyDescent="0.2">
      <c r="A119" s="4" t="s">
        <v>169</v>
      </c>
      <c r="B119" t="s">
        <v>8</v>
      </c>
      <c r="C119">
        <v>4</v>
      </c>
      <c r="D119" t="s">
        <v>200</v>
      </c>
    </row>
    <row r="120" spans="1:4" x14ac:dyDescent="0.2">
      <c r="A120" s="10" t="s">
        <v>121</v>
      </c>
      <c r="B120" t="s">
        <v>9</v>
      </c>
      <c r="C120">
        <v>1</v>
      </c>
      <c r="D120" t="s">
        <v>143</v>
      </c>
    </row>
    <row r="121" spans="1:4" x14ac:dyDescent="0.2">
      <c r="A121" s="11" t="s">
        <v>122</v>
      </c>
      <c r="B121" t="s">
        <v>9</v>
      </c>
      <c r="C121">
        <v>1</v>
      </c>
      <c r="D121" t="s">
        <v>143</v>
      </c>
    </row>
    <row r="122" spans="1:4" x14ac:dyDescent="0.2">
      <c r="A122" s="11" t="s">
        <v>123</v>
      </c>
      <c r="B122" t="s">
        <v>9</v>
      </c>
      <c r="C122">
        <v>1</v>
      </c>
      <c r="D122" t="s">
        <v>143</v>
      </c>
    </row>
    <row r="123" spans="1:4" x14ac:dyDescent="0.2">
      <c r="A123" s="11" t="s">
        <v>124</v>
      </c>
      <c r="B123" t="s">
        <v>9</v>
      </c>
      <c r="C123">
        <v>1</v>
      </c>
      <c r="D123" t="s">
        <v>143</v>
      </c>
    </row>
    <row r="124" spans="1:4" x14ac:dyDescent="0.2">
      <c r="A124" s="11" t="s">
        <v>125</v>
      </c>
      <c r="B124" t="s">
        <v>9</v>
      </c>
      <c r="C124">
        <v>1</v>
      </c>
      <c r="D124" t="s">
        <v>143</v>
      </c>
    </row>
    <row r="125" spans="1:4" x14ac:dyDescent="0.2">
      <c r="A125" s="11" t="s">
        <v>126</v>
      </c>
      <c r="B125" t="s">
        <v>9</v>
      </c>
      <c r="C125">
        <v>1</v>
      </c>
      <c r="D125" t="s">
        <v>143</v>
      </c>
    </row>
    <row r="126" spans="1:4" x14ac:dyDescent="0.2">
      <c r="A126" s="11" t="s">
        <v>127</v>
      </c>
      <c r="B126" t="s">
        <v>9</v>
      </c>
      <c r="C126">
        <v>1</v>
      </c>
      <c r="D126" t="s">
        <v>143</v>
      </c>
    </row>
    <row r="127" spans="1:4" x14ac:dyDescent="0.2">
      <c r="A127" s="11" t="s">
        <v>128</v>
      </c>
      <c r="B127" t="s">
        <v>9</v>
      </c>
      <c r="C127">
        <v>1</v>
      </c>
      <c r="D127" t="s">
        <v>143</v>
      </c>
    </row>
    <row r="128" spans="1:4" x14ac:dyDescent="0.2">
      <c r="A128" s="12" t="s">
        <v>129</v>
      </c>
      <c r="B128" t="s">
        <v>9</v>
      </c>
      <c r="C128">
        <v>1</v>
      </c>
      <c r="D128" t="s">
        <v>143</v>
      </c>
    </row>
    <row r="129" spans="1:4" x14ac:dyDescent="0.2">
      <c r="A129" s="13" t="s">
        <v>130</v>
      </c>
      <c r="B129" t="s">
        <v>9</v>
      </c>
      <c r="C129">
        <v>1</v>
      </c>
      <c r="D129" t="s">
        <v>143</v>
      </c>
    </row>
    <row r="130" spans="1:4" x14ac:dyDescent="0.2">
      <c r="A130" s="12" t="s">
        <v>131</v>
      </c>
      <c r="B130" t="s">
        <v>9</v>
      </c>
      <c r="C130">
        <v>2</v>
      </c>
    </row>
    <row r="131" spans="1:4" x14ac:dyDescent="0.2">
      <c r="A131" s="12" t="s">
        <v>132</v>
      </c>
      <c r="B131" t="s">
        <v>9</v>
      </c>
      <c r="C131">
        <v>2</v>
      </c>
    </row>
    <row r="132" spans="1:4" x14ac:dyDescent="0.2">
      <c r="A132" s="11" t="s">
        <v>133</v>
      </c>
      <c r="B132" t="s">
        <v>9</v>
      </c>
      <c r="C132">
        <v>2</v>
      </c>
    </row>
    <row r="133" spans="1:4" x14ac:dyDescent="0.2">
      <c r="A133" s="11" t="s">
        <v>142</v>
      </c>
      <c r="B133" t="s">
        <v>9</v>
      </c>
      <c r="C133">
        <v>2</v>
      </c>
    </row>
    <row r="134" spans="1:4" x14ac:dyDescent="0.2">
      <c r="A134" s="11" t="s">
        <v>134</v>
      </c>
      <c r="B134" t="s">
        <v>9</v>
      </c>
      <c r="C134">
        <v>2</v>
      </c>
    </row>
    <row r="135" spans="1:4" x14ac:dyDescent="0.2">
      <c r="A135" s="14" t="s">
        <v>135</v>
      </c>
      <c r="B135" t="s">
        <v>9</v>
      </c>
      <c r="C135">
        <v>2</v>
      </c>
    </row>
    <row r="136" spans="1:4" x14ac:dyDescent="0.2">
      <c r="A136" s="11" t="s">
        <v>141</v>
      </c>
      <c r="B136" t="s">
        <v>9</v>
      </c>
      <c r="C136">
        <v>3</v>
      </c>
    </row>
    <row r="137" spans="1:4" x14ac:dyDescent="0.2">
      <c r="A137" s="11" t="s">
        <v>136</v>
      </c>
      <c r="B137" t="s">
        <v>9</v>
      </c>
      <c r="C137">
        <v>3</v>
      </c>
    </row>
    <row r="138" spans="1:4" x14ac:dyDescent="0.2">
      <c r="A138" s="11" t="s">
        <v>137</v>
      </c>
      <c r="B138" t="s">
        <v>9</v>
      </c>
      <c r="C138">
        <v>3</v>
      </c>
    </row>
    <row r="139" spans="1:4" x14ac:dyDescent="0.2">
      <c r="A139" s="15" t="s">
        <v>138</v>
      </c>
      <c r="B139" t="s">
        <v>9</v>
      </c>
      <c r="C139">
        <v>3</v>
      </c>
    </row>
    <row r="140" spans="1:4" x14ac:dyDescent="0.2">
      <c r="A140" s="10" t="s">
        <v>168</v>
      </c>
      <c r="B140" t="s">
        <v>9</v>
      </c>
      <c r="C140">
        <v>4</v>
      </c>
      <c r="D140" t="s">
        <v>200</v>
      </c>
    </row>
    <row r="141" spans="1:4" x14ac:dyDescent="0.2">
      <c r="A141" s="11" t="s">
        <v>167</v>
      </c>
      <c r="B141" t="s">
        <v>9</v>
      </c>
      <c r="C141">
        <v>4</v>
      </c>
      <c r="D141" t="s">
        <v>77</v>
      </c>
    </row>
    <row r="142" spans="1:4" x14ac:dyDescent="0.2">
      <c r="A142" s="12" t="s">
        <v>166</v>
      </c>
      <c r="B142" t="s">
        <v>9</v>
      </c>
      <c r="C142">
        <v>4</v>
      </c>
      <c r="D142" t="s">
        <v>77</v>
      </c>
    </row>
    <row r="143" spans="1:4" x14ac:dyDescent="0.2">
      <c r="A143" s="12" t="s">
        <v>165</v>
      </c>
      <c r="B143" t="s">
        <v>9</v>
      </c>
      <c r="C143">
        <v>4</v>
      </c>
      <c r="D143" t="s">
        <v>77</v>
      </c>
    </row>
    <row r="144" spans="1:4" x14ac:dyDescent="0.2">
      <c r="A144" s="12" t="s">
        <v>164</v>
      </c>
      <c r="B144" t="s">
        <v>9</v>
      </c>
      <c r="C144">
        <v>4</v>
      </c>
      <c r="D144" t="s">
        <v>200</v>
      </c>
    </row>
    <row r="145" spans="1:4" x14ac:dyDescent="0.2">
      <c r="A145" s="12" t="s">
        <v>163</v>
      </c>
      <c r="B145" t="s">
        <v>9</v>
      </c>
      <c r="C145">
        <v>4</v>
      </c>
      <c r="D145" t="s">
        <v>200</v>
      </c>
    </row>
    <row r="146" spans="1:4" x14ac:dyDescent="0.2">
      <c r="A146" s="12" t="s">
        <v>162</v>
      </c>
      <c r="B146" t="s">
        <v>9</v>
      </c>
      <c r="C146">
        <v>4</v>
      </c>
      <c r="D146" t="s">
        <v>200</v>
      </c>
    </row>
    <row r="147" spans="1:4" x14ac:dyDescent="0.2">
      <c r="A147" s="12" t="s">
        <v>161</v>
      </c>
      <c r="B147" t="s">
        <v>9</v>
      </c>
      <c r="C147">
        <v>4</v>
      </c>
      <c r="D147" t="s">
        <v>200</v>
      </c>
    </row>
    <row r="148" spans="1:4" x14ac:dyDescent="0.2">
      <c r="A148" s="12" t="s">
        <v>160</v>
      </c>
      <c r="B148" t="s">
        <v>9</v>
      </c>
      <c r="C148">
        <v>4</v>
      </c>
      <c r="D148" t="s">
        <v>200</v>
      </c>
    </row>
    <row r="149" spans="1:4" x14ac:dyDescent="0.2">
      <c r="A149" s="12" t="s">
        <v>159</v>
      </c>
      <c r="B149" t="s">
        <v>9</v>
      </c>
      <c r="C149">
        <v>4</v>
      </c>
      <c r="D149" t="s">
        <v>200</v>
      </c>
    </row>
    <row r="150" spans="1:4" x14ac:dyDescent="0.2">
      <c r="A150" s="12" t="s">
        <v>139</v>
      </c>
      <c r="B150" t="s">
        <v>9</v>
      </c>
      <c r="C150">
        <v>4</v>
      </c>
      <c r="D150" t="s">
        <v>200</v>
      </c>
    </row>
    <row r="151" spans="1:4" x14ac:dyDescent="0.2">
      <c r="A151" s="15" t="s">
        <v>158</v>
      </c>
      <c r="B151" t="s">
        <v>9</v>
      </c>
      <c r="C151">
        <v>4</v>
      </c>
      <c r="D151" t="s">
        <v>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Moves</vt:lpstr>
      <vt:lpstr>Template!Female</vt:lpstr>
      <vt:lpstr>Template!Male</vt:lpstr>
      <vt:lpstr>Template!Sex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 Fernandes</dc:creator>
  <cp:lastModifiedBy>Savio Fernandes</cp:lastModifiedBy>
  <cp:lastPrinted>2017-08-06T12:38:18Z</cp:lastPrinted>
  <dcterms:created xsi:type="dcterms:W3CDTF">2017-03-26T17:07:09Z</dcterms:created>
  <dcterms:modified xsi:type="dcterms:W3CDTF">2017-08-18T18:54:34Z</dcterms:modified>
</cp:coreProperties>
</file>